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90" windowWidth="17955" windowHeight="12300" activeTab="3"/>
  </bookViews>
  <sheets>
    <sheet name="Баннеры" sheetId="1" r:id="rId1"/>
    <sheet name="Статьи" sheetId="4" r:id="rId2"/>
    <sheet name="Абон. сопровожд." sheetId="5" r:id="rId3"/>
    <sheet name="PR-обслуживание" sheetId="6" r:id="rId4"/>
  </sheets>
  <definedNames>
    <definedName name="_xlnm.Print_Area" localSheetId="3">'PR-обслуживание'!$A$1:$I$45</definedName>
    <definedName name="_xlnm.Print_Area" localSheetId="2">'Абон. сопровожд.'!$A$2:$I$43</definedName>
    <definedName name="_xlnm.Print_Area" localSheetId="0">Баннеры!$A$1:$I$55</definedName>
    <definedName name="_xlnm.Print_Area" localSheetId="1">Статьи!$A$2:$I$46</definedName>
  </definedNames>
  <calcPr calcId="144525"/>
</workbook>
</file>

<file path=xl/calcChain.xml><?xml version="1.0" encoding="utf-8"?>
<calcChain xmlns="http://schemas.openxmlformats.org/spreadsheetml/2006/main">
  <c r="H21" i="6" l="1"/>
  <c r="H19" i="6"/>
  <c r="F21" i="6"/>
  <c r="F19" i="6"/>
  <c r="D21" i="6"/>
  <c r="D19" i="6"/>
  <c r="C21" i="6"/>
  <c r="C19" i="6"/>
  <c r="H24" i="4"/>
  <c r="H15" i="4"/>
  <c r="H18" i="4"/>
  <c r="L11" i="1"/>
  <c r="L21" i="6" l="1"/>
  <c r="L22" i="6"/>
  <c r="L23" i="6"/>
  <c r="L24" i="6"/>
  <c r="L22" i="5"/>
  <c r="L23" i="5"/>
  <c r="A2" i="4"/>
  <c r="A2" i="6" s="1"/>
  <c r="A3" i="4"/>
  <c r="A3" i="6" s="1"/>
  <c r="A4" i="4"/>
  <c r="A4" i="5" s="1"/>
  <c r="L11" i="4"/>
  <c r="L12" i="4"/>
  <c r="L13" i="4"/>
  <c r="L14" i="4"/>
  <c r="L15" i="4"/>
  <c r="L16" i="4"/>
  <c r="L17" i="4"/>
  <c r="L18" i="4"/>
  <c r="L19" i="4"/>
  <c r="L20" i="4"/>
  <c r="L21" i="4"/>
  <c r="L22" i="4"/>
  <c r="L25" i="4"/>
  <c r="L26" i="4"/>
  <c r="L27" i="4"/>
  <c r="L28" i="4"/>
  <c r="L29" i="4"/>
  <c r="L30" i="4"/>
  <c r="M33" i="4"/>
  <c r="N33" i="4" s="1"/>
  <c r="L10" i="1"/>
  <c r="L12" i="1"/>
  <c r="L13" i="1"/>
  <c r="L14" i="1"/>
  <c r="L15" i="1"/>
  <c r="L16" i="1"/>
  <c r="L17" i="1"/>
  <c r="L18" i="1"/>
  <c r="L19" i="1"/>
  <c r="L20" i="1"/>
  <c r="L21" i="1"/>
  <c r="L23" i="1"/>
  <c r="L24" i="1"/>
  <c r="L25" i="1"/>
  <c r="L27" i="1"/>
  <c r="L28" i="1"/>
  <c r="L29" i="1"/>
  <c r="L30" i="1"/>
  <c r="L31" i="1"/>
  <c r="L33" i="1"/>
  <c r="L34" i="1"/>
  <c r="L35" i="1"/>
  <c r="L37" i="1"/>
  <c r="L38" i="1"/>
  <c r="N41" i="1"/>
  <c r="M11" i="1" s="1"/>
  <c r="P11" i="1" l="1"/>
  <c r="N11" i="1" s="1"/>
  <c r="A3" i="5"/>
  <c r="A4" i="6"/>
  <c r="A2" i="5"/>
  <c r="M30" i="4"/>
  <c r="M28" i="4"/>
  <c r="P28" i="4" s="1"/>
  <c r="N28" i="4" s="1"/>
  <c r="M37" i="5"/>
  <c r="M39" i="6" s="1"/>
  <c r="N39" i="6" s="1"/>
  <c r="M23" i="6" s="1"/>
  <c r="M10" i="1"/>
  <c r="P10" i="1" s="1"/>
  <c r="M12" i="1"/>
  <c r="F11" i="1" s="1"/>
  <c r="M14" i="1"/>
  <c r="F13" i="1" s="1"/>
  <c r="M16" i="1"/>
  <c r="M18" i="1"/>
  <c r="M20" i="1"/>
  <c r="M23" i="1"/>
  <c r="M25" i="1"/>
  <c r="M28" i="1"/>
  <c r="M30" i="1"/>
  <c r="F30" i="1" s="1"/>
  <c r="M31" i="1"/>
  <c r="M34" i="1"/>
  <c r="F17" i="1" s="1"/>
  <c r="M37" i="1"/>
  <c r="M35" i="1"/>
  <c r="M29" i="1"/>
  <c r="M27" i="1"/>
  <c r="M24" i="1"/>
  <c r="M21" i="1"/>
  <c r="M19" i="1"/>
  <c r="M17" i="1"/>
  <c r="M15" i="1"/>
  <c r="M13" i="1"/>
  <c r="F12" i="1" s="1"/>
  <c r="M22" i="4"/>
  <c r="M11" i="4"/>
  <c r="M13" i="4"/>
  <c r="H21" i="4" s="1"/>
  <c r="M15" i="4"/>
  <c r="M17" i="4"/>
  <c r="M19" i="4"/>
  <c r="M21" i="4"/>
  <c r="M25" i="4"/>
  <c r="M27" i="4"/>
  <c r="M29" i="4"/>
  <c r="M12" i="4"/>
  <c r="M14" i="4"/>
  <c r="M16" i="4"/>
  <c r="M18" i="4"/>
  <c r="M20" i="4"/>
  <c r="M26" i="4"/>
  <c r="P30" i="4"/>
  <c r="N30" i="4" s="1"/>
  <c r="M38" i="1"/>
  <c r="M33" i="1"/>
  <c r="F16" i="1" s="1"/>
  <c r="P30" i="1"/>
  <c r="N30" i="1" s="1"/>
  <c r="H30" i="1" s="1"/>
  <c r="N10" i="1"/>
  <c r="H10" i="1" s="1"/>
  <c r="N37" i="5" l="1"/>
  <c r="M22" i="5" s="1"/>
  <c r="F18" i="5" s="1"/>
  <c r="M22" i="6"/>
  <c r="N22" i="6" s="1"/>
  <c r="M21" i="6"/>
  <c r="M24" i="6"/>
  <c r="P18" i="4"/>
  <c r="N18" i="4" s="1"/>
  <c r="P29" i="4"/>
  <c r="N29" i="4" s="1"/>
  <c r="P19" i="4"/>
  <c r="N19" i="4" s="1"/>
  <c r="H11" i="4"/>
  <c r="P11" i="4"/>
  <c r="N11" i="4" s="1"/>
  <c r="P13" i="1"/>
  <c r="N13" i="1" s="1"/>
  <c r="H12" i="1" s="1"/>
  <c r="P21" i="1"/>
  <c r="N21" i="1" s="1"/>
  <c r="P25" i="1"/>
  <c r="N25" i="1" s="1"/>
  <c r="P16" i="1"/>
  <c r="N16" i="1" s="1"/>
  <c r="P12" i="1"/>
  <c r="N12" i="1" s="1"/>
  <c r="H11" i="1" s="1"/>
  <c r="F10" i="1"/>
  <c r="P20" i="4"/>
  <c r="N20" i="4" s="1"/>
  <c r="P16" i="4"/>
  <c r="N16" i="4" s="1"/>
  <c r="H12" i="4"/>
  <c r="P12" i="4"/>
  <c r="N12" i="4" s="1"/>
  <c r="P27" i="4"/>
  <c r="N27" i="4" s="1"/>
  <c r="P21" i="4"/>
  <c r="N21" i="4" s="1"/>
  <c r="P17" i="4"/>
  <c r="N17" i="4" s="1"/>
  <c r="P13" i="4"/>
  <c r="N13" i="4" s="1"/>
  <c r="P22" i="4"/>
  <c r="N22" i="4" s="1"/>
  <c r="F14" i="1"/>
  <c r="P15" i="1"/>
  <c r="N15" i="1" s="1"/>
  <c r="H14" i="1" s="1"/>
  <c r="P19" i="1"/>
  <c r="N19" i="1" s="1"/>
  <c r="P24" i="1"/>
  <c r="N24" i="1" s="1"/>
  <c r="F29" i="1"/>
  <c r="P29" i="1"/>
  <c r="N29" i="1" s="1"/>
  <c r="H29" i="1" s="1"/>
  <c r="F31" i="1"/>
  <c r="P31" i="1"/>
  <c r="N31" i="1" s="1"/>
  <c r="H31" i="1" s="1"/>
  <c r="F28" i="1"/>
  <c r="P28" i="1"/>
  <c r="N28" i="1" s="1"/>
  <c r="H28" i="1" s="1"/>
  <c r="P23" i="1"/>
  <c r="N23" i="1" s="1"/>
  <c r="P18" i="1"/>
  <c r="N18" i="1" s="1"/>
  <c r="P14" i="1"/>
  <c r="N14" i="1" s="1"/>
  <c r="H13" i="1" s="1"/>
  <c r="N23" i="6"/>
  <c r="P26" i="4"/>
  <c r="N26" i="4" s="1"/>
  <c r="P14" i="4"/>
  <c r="N14" i="4" s="1"/>
  <c r="P25" i="4"/>
  <c r="N25" i="4" s="1"/>
  <c r="P15" i="4"/>
  <c r="N15" i="4" s="1"/>
  <c r="P17" i="1"/>
  <c r="N17" i="1" s="1"/>
  <c r="F27" i="1"/>
  <c r="P27" i="1"/>
  <c r="N27" i="1" s="1"/>
  <c r="H27" i="1" s="1"/>
  <c r="P20" i="1"/>
  <c r="N20" i="1" s="1"/>
  <c r="N21" i="6" l="1"/>
  <c r="M23" i="5"/>
  <c r="H18" i="5" s="1"/>
  <c r="N24" i="6"/>
</calcChain>
</file>

<file path=xl/sharedStrings.xml><?xml version="1.0" encoding="utf-8"?>
<sst xmlns="http://schemas.openxmlformats.org/spreadsheetml/2006/main" count="153" uniqueCount="92">
  <si>
    <t>Позиция</t>
  </si>
  <si>
    <t>Размер pix</t>
  </si>
  <si>
    <r>
      <t xml:space="preserve">Цена за неделю, </t>
    </r>
    <r>
      <rPr>
        <b/>
        <sz val="8"/>
        <rFont val="Times New Roman"/>
        <family val="1"/>
        <charset val="204"/>
      </rPr>
      <t>BYN</t>
    </r>
  </si>
  <si>
    <r>
      <t xml:space="preserve">Цена за месяц, </t>
    </r>
    <r>
      <rPr>
        <b/>
        <sz val="8"/>
        <rFont val="Times New Roman"/>
        <family val="1"/>
        <charset val="204"/>
      </rPr>
      <t>BYN</t>
    </r>
  </si>
  <si>
    <t>1200х120</t>
  </si>
  <si>
    <t>Размещение баннеров и объявлений</t>
  </si>
  <si>
    <t>за 100 рос. руб.</t>
  </si>
  <si>
    <t>BYN</t>
  </si>
  <si>
    <t>Баннеры в разделе "Объявления"</t>
  </si>
  <si>
    <t>Банер 1</t>
  </si>
  <si>
    <t xml:space="preserve">Банер 2 </t>
  </si>
  <si>
    <t xml:space="preserve">Банер 3 </t>
  </si>
  <si>
    <t>Банер 4</t>
  </si>
  <si>
    <t>Банер 5</t>
  </si>
  <si>
    <t>100х100</t>
  </si>
  <si>
    <t>Стоимость изготовления баннеров</t>
  </si>
  <si>
    <t>Любой размер</t>
  </si>
  <si>
    <t>-</t>
  </si>
  <si>
    <r>
      <t>Рекламные возможности отраслевого портала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12"/>
        <rFont val="Times New Roman"/>
        <family val="1"/>
        <charset val="204"/>
      </rPr>
      <t>Belchemoil.BY</t>
    </r>
  </si>
  <si>
    <t>Сквозные баннеры сквозь все страницы портала</t>
  </si>
  <si>
    <t>кол-во заходов в день</t>
  </si>
  <si>
    <t>у них</t>
  </si>
  <si>
    <t>у нас</t>
  </si>
  <si>
    <t>коэф. захода</t>
  </si>
  <si>
    <t>Разовые публикации статей, пресс-релизов</t>
  </si>
  <si>
    <t>Новости</t>
  </si>
  <si>
    <t>Стоимость, BYN</t>
  </si>
  <si>
    <t>Статьи</t>
  </si>
  <si>
    <t>Годовое абонентское сопровождение</t>
  </si>
  <si>
    <t>Услуги</t>
  </si>
  <si>
    <t>Стоимость размещения BYN/год</t>
  </si>
  <si>
    <t>Бесплатно</t>
  </si>
  <si>
    <t>"Старт"</t>
  </si>
  <si>
    <t>"Эконом"</t>
  </si>
  <si>
    <t>"Оптиум"</t>
  </si>
  <si>
    <t>12 новостей</t>
  </si>
  <si>
    <t>1 статья</t>
  </si>
  <si>
    <t>1 неделя</t>
  </si>
  <si>
    <t>4 недели</t>
  </si>
  <si>
    <t>*</t>
  </si>
  <si>
    <t>х</t>
  </si>
  <si>
    <t>до 50</t>
  </si>
  <si>
    <t>2 недели</t>
  </si>
  <si>
    <t>Аккаунт компании: описание, контакты, логотип</t>
  </si>
  <si>
    <r>
      <t xml:space="preserve">Ключевые слова для поиска на </t>
    </r>
    <r>
      <rPr>
        <sz val="10"/>
        <color indexed="12"/>
        <rFont val="Times New Roman"/>
        <family val="1"/>
        <charset val="204"/>
      </rPr>
      <t>Belchemoil.BY</t>
    </r>
  </si>
  <si>
    <t>РЕДАКЦИОННО-ИЗДАТЕЛЬСКОГО ГОСУДАРСТВЕННОГО УЧРЕЖДЕНИЯ</t>
  </si>
  <si>
    <t>"ВЕСТНИК БЕЛНЕФТЕХИМА"</t>
  </si>
  <si>
    <t>Ежемесячное PR- сопровождение</t>
  </si>
  <si>
    <t>Ежемесячные услуги в рамках программы</t>
  </si>
  <si>
    <t>Стоимость программы в месяц при условии заключения договора на 12 месяцев</t>
  </si>
  <si>
    <t>ежемесячно</t>
  </si>
  <si>
    <t>за год</t>
  </si>
  <si>
    <r>
      <t xml:space="preserve">Публикация новостей в разделе </t>
    </r>
    <r>
      <rPr>
        <sz val="10"/>
        <color indexed="10"/>
        <rFont val="Times New Roman"/>
        <family val="1"/>
        <charset val="204"/>
      </rPr>
      <t>«Новость недели»</t>
    </r>
    <r>
      <rPr>
        <sz val="10"/>
        <rFont val="Times New Roman"/>
        <family val="1"/>
        <charset val="204"/>
      </rPr>
      <t xml:space="preserve"> вверху главной и всех страниц + общая новостная лента + рассылка по подписчикам + архив</t>
    </r>
  </si>
  <si>
    <r>
      <t xml:space="preserve">В разделе </t>
    </r>
    <r>
      <rPr>
        <sz val="10"/>
        <color indexed="10"/>
        <rFont val="Times New Roman"/>
        <family val="1"/>
        <charset val="204"/>
      </rPr>
      <t>«СПЕЦПРОЕКТЫ»</t>
    </r>
    <r>
      <rPr>
        <sz val="10"/>
        <rFont val="Times New Roman"/>
        <family val="1"/>
        <charset val="204"/>
      </rPr>
      <t xml:space="preserve">  размещение лонгрида о компании, о технологии</t>
    </r>
  </si>
  <si>
    <t>безлимитно</t>
  </si>
  <si>
    <t>1 материал /  1 неделя</t>
  </si>
  <si>
    <t>2 материала /  2 недели</t>
  </si>
  <si>
    <t>3 материала /  3 недели</t>
  </si>
  <si>
    <t>Размещение подробной информации о продукции/услугах в каталоге</t>
  </si>
  <si>
    <t>ПРАЙС-ЛИСТ УСЛУГ НА 2019 ГОД</t>
  </si>
  <si>
    <t>GIF</t>
  </si>
  <si>
    <t>JPEG</t>
  </si>
  <si>
    <t>295х500</t>
  </si>
  <si>
    <t>Банер 1.1 (растяжка 
на главной странице)</t>
  </si>
  <si>
    <t>Банер 1.2 (новости на главной 
странице)</t>
  </si>
  <si>
    <t>200х218</t>
  </si>
  <si>
    <t>Банер 1.4 (внутренние страницы)</t>
  </si>
  <si>
    <t>432х487</t>
  </si>
  <si>
    <t>Банер 1.5 (внутренние страницы)</t>
  </si>
  <si>
    <r>
      <t xml:space="preserve">Размещение пресс-релиза на главной странице в разделе </t>
    </r>
    <r>
      <rPr>
        <b/>
        <sz val="10"/>
        <color indexed="10"/>
        <rFont val="Times New Roman"/>
        <family val="1"/>
        <charset val="204"/>
      </rPr>
      <t>«Новости»</t>
    </r>
    <r>
      <rPr>
        <sz val="10"/>
        <rFont val="Times New Roman"/>
        <family val="1"/>
        <charset val="204"/>
      </rPr>
      <t xml:space="preserve"> на 7 дней (включая бессрочный архив)</t>
    </r>
  </si>
  <si>
    <r>
      <t xml:space="preserve">Размещение пресс-релиза на главной странице в разделе </t>
    </r>
    <r>
      <rPr>
        <b/>
        <sz val="10"/>
        <color indexed="10"/>
        <rFont val="Times New Roman"/>
        <family val="1"/>
        <charset val="204"/>
      </rPr>
      <t>«Популярное»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на 7 дней  (включая бессрочный архив)</t>
    </r>
  </si>
  <si>
    <t>Размещение статьи или интервью анонсом на главной странице 7 дней (включая бессрочный архив)</t>
  </si>
  <si>
    <r>
      <t xml:space="preserve">Публикация новостей </t>
    </r>
    <r>
      <rPr>
        <sz val="10"/>
        <rFont val="Times New Roman"/>
        <family val="1"/>
        <charset val="204"/>
      </rPr>
      <t>+ общая новостная лента +  главная страница + архив</t>
    </r>
  </si>
  <si>
    <r>
      <t xml:space="preserve">Публикация статьи </t>
    </r>
    <r>
      <rPr>
        <sz val="10"/>
        <rFont val="Times New Roman"/>
        <family val="1"/>
        <charset val="204"/>
      </rPr>
      <t xml:space="preserve"> + анонс  на главной странице 7 дней + архив</t>
    </r>
  </si>
  <si>
    <t>до 10</t>
  </si>
  <si>
    <t>Банер 1.3 (главная страница, внизу)</t>
  </si>
  <si>
    <t>Банер 1.2 (новости на главной 
странице) 295х500 px</t>
  </si>
  <si>
    <t>Банер 1.4 (внутренние страницы) 432х487 px</t>
  </si>
  <si>
    <t>Написание редакцией Belchemoil.BY новостей / пресс-релизов и материалов на основании инфоповодов Заказчика до 1 500 знаков (не более 4 материалов) + рассылка по базе СМИ Беларуси</t>
  </si>
  <si>
    <t>Старт</t>
  </si>
  <si>
    <t>Эконом</t>
  </si>
  <si>
    <t>Оптим</t>
  </si>
  <si>
    <t>Премиум</t>
  </si>
  <si>
    <r>
      <t xml:space="preserve">Размещение новостей и пресс-релизов в </t>
    </r>
    <r>
      <rPr>
        <sz val="10"/>
        <rFont val="Times New Roman"/>
        <family val="1"/>
        <charset val="204"/>
      </rPr>
      <t>общей новостной ленте + главная страница + архив</t>
    </r>
  </si>
  <si>
    <t>4/ 2 дня</t>
  </si>
  <si>
    <t>8/ 4 дня</t>
  </si>
  <si>
    <r>
      <t xml:space="preserve">Статья в разделе </t>
    </r>
    <r>
      <rPr>
        <sz val="10"/>
        <color indexed="10"/>
        <rFont val="Times New Roman"/>
        <family val="1"/>
        <charset val="204"/>
      </rPr>
      <t>«Производство»</t>
    </r>
    <r>
      <rPr>
        <sz val="10"/>
        <rFont val="Times New Roman"/>
        <family val="1"/>
        <charset val="204"/>
      </rPr>
      <t xml:space="preserve"> с размещением в социальных сетых портала</t>
    </r>
  </si>
  <si>
    <r>
      <t xml:space="preserve">Статья в разделе </t>
    </r>
    <r>
      <rPr>
        <sz val="10"/>
        <color indexed="10"/>
        <rFont val="Times New Roman"/>
        <family val="1"/>
        <charset val="204"/>
      </rPr>
      <t>«Аналитика»</t>
    </r>
    <r>
      <rPr>
        <sz val="10"/>
        <rFont val="Times New Roman"/>
        <family val="1"/>
        <charset val="204"/>
      </rPr>
      <t xml:space="preserve"> с размещением в социальных сетых портала</t>
    </r>
  </si>
  <si>
    <t>Баннер на главной странице (295х500)</t>
  </si>
  <si>
    <t xml:space="preserve">1 неделя
</t>
  </si>
  <si>
    <t xml:space="preserve">3 недели
</t>
  </si>
  <si>
    <t xml:space="preserve">2 недели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</si>
</sst>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9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 applyAlignment="1">
      <alignment vertical="center"/>
    </xf>
    <xf numFmtId="0" fontId="10" fillId="0" borderId="0" xfId="0" applyFont="1"/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2" fontId="10" fillId="0" borderId="0" xfId="0" applyNumberFormat="1" applyFont="1"/>
    <xf numFmtId="4" fontId="10" fillId="0" borderId="0" xfId="0" applyNumberFormat="1" applyFont="1"/>
    <xf numFmtId="4" fontId="10" fillId="0" borderId="0" xfId="0" applyNumberFormat="1" applyFont="1" applyFill="1"/>
    <xf numFmtId="0" fontId="14" fillId="0" borderId="0" xfId="0" applyFont="1"/>
    <xf numFmtId="0" fontId="15" fillId="4" borderId="0" xfId="0" applyFont="1" applyFill="1"/>
    <xf numFmtId="4" fontId="14" fillId="0" borderId="0" xfId="0" applyNumberFormat="1" applyFont="1"/>
    <xf numFmtId="4" fontId="15" fillId="4" borderId="0" xfId="0" applyNumberFormat="1" applyFont="1" applyFill="1"/>
    <xf numFmtId="0" fontId="11" fillId="0" borderId="3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2" fontId="2" fillId="0" borderId="2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3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2" fontId="11" fillId="2" borderId="30" xfId="0" applyNumberFormat="1" applyFont="1" applyFill="1" applyBorder="1" applyAlignment="1">
      <alignment horizontal="center" vertical="center"/>
    </xf>
    <xf numFmtId="2" fontId="11" fillId="2" borderId="31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2" fontId="11" fillId="2" borderId="28" xfId="0" applyNumberFormat="1" applyFont="1" applyFill="1" applyBorder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2" fontId="11" fillId="0" borderId="38" xfId="0" applyNumberFormat="1" applyFont="1" applyBorder="1" applyAlignment="1">
      <alignment horizontal="center" vertical="center" wrapText="1"/>
    </xf>
    <xf numFmtId="2" fontId="11" fillId="0" borderId="3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98"/>
  <sheetViews>
    <sheetView zoomScaleNormal="100" workbookViewId="0">
      <selection activeCell="D11" sqref="D11:E11"/>
    </sheetView>
  </sheetViews>
  <sheetFormatPr defaultRowHeight="12.75" x14ac:dyDescent="0.2"/>
  <cols>
    <col min="3" max="3" width="11.7109375" customWidth="1"/>
    <col min="7" max="7" width="9.7109375" customWidth="1"/>
    <col min="9" max="9" width="10.28515625" customWidth="1"/>
  </cols>
  <sheetData>
    <row r="1" spans="1:16" x14ac:dyDescent="0.2">
      <c r="A1" s="28" t="s">
        <v>59</v>
      </c>
      <c r="B1" s="28"/>
      <c r="C1" s="28"/>
      <c r="D1" s="28"/>
      <c r="E1" s="28"/>
      <c r="F1" s="28"/>
      <c r="G1" s="28"/>
      <c r="H1" s="28"/>
      <c r="I1" s="28"/>
    </row>
    <row r="2" spans="1:16" x14ac:dyDescent="0.2">
      <c r="A2" s="28" t="s">
        <v>45</v>
      </c>
      <c r="B2" s="28"/>
      <c r="C2" s="28"/>
      <c r="D2" s="28"/>
      <c r="E2" s="28"/>
      <c r="F2" s="28"/>
      <c r="G2" s="28"/>
      <c r="H2" s="28"/>
      <c r="I2" s="28"/>
    </row>
    <row r="3" spans="1:16" x14ac:dyDescent="0.2">
      <c r="A3" s="28" t="s">
        <v>46</v>
      </c>
      <c r="B3" s="28"/>
      <c r="C3" s="28"/>
      <c r="D3" s="28"/>
      <c r="E3" s="28"/>
      <c r="F3" s="28"/>
      <c r="G3" s="28"/>
      <c r="H3" s="28"/>
      <c r="I3" s="28"/>
    </row>
    <row r="5" spans="1:16" ht="15.75" x14ac:dyDescent="0.25">
      <c r="A5" s="46" t="s">
        <v>18</v>
      </c>
      <c r="B5" s="46"/>
      <c r="C5" s="46"/>
      <c r="D5" s="46"/>
      <c r="E5" s="46"/>
      <c r="F5" s="46"/>
      <c r="G5" s="46"/>
      <c r="H5" s="46"/>
      <c r="I5" s="46"/>
    </row>
    <row r="6" spans="1:16" ht="15.75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</row>
    <row r="7" spans="1:16" x14ac:dyDescent="0.2">
      <c r="K7" s="15" t="s">
        <v>6</v>
      </c>
      <c r="L7" s="15"/>
      <c r="M7" s="16">
        <v>3.1</v>
      </c>
      <c r="N7" s="15" t="s">
        <v>7</v>
      </c>
    </row>
    <row r="8" spans="1:16" x14ac:dyDescent="0.2">
      <c r="A8" s="47" t="s">
        <v>0</v>
      </c>
      <c r="B8" s="48"/>
      <c r="C8" s="49"/>
      <c r="D8" s="47" t="s">
        <v>1</v>
      </c>
      <c r="E8" s="49"/>
      <c r="F8" s="47" t="s">
        <v>2</v>
      </c>
      <c r="G8" s="49"/>
      <c r="H8" s="47" t="s">
        <v>3</v>
      </c>
      <c r="I8" s="49"/>
    </row>
    <row r="9" spans="1:16" ht="15.75" x14ac:dyDescent="0.25">
      <c r="A9" s="20" t="s">
        <v>19</v>
      </c>
      <c r="B9" s="21"/>
      <c r="C9" s="21"/>
      <c r="D9" s="21"/>
      <c r="E9" s="21"/>
      <c r="F9" s="21"/>
      <c r="G9" s="21"/>
      <c r="H9" s="21"/>
      <c r="I9" s="22"/>
    </row>
    <row r="10" spans="1:16" ht="24.75" customHeight="1" x14ac:dyDescent="0.2">
      <c r="A10" s="135" t="s">
        <v>63</v>
      </c>
      <c r="B10" s="50"/>
      <c r="C10" s="51"/>
      <c r="D10" s="43" t="s">
        <v>4</v>
      </c>
      <c r="E10" s="43"/>
      <c r="F10" s="27">
        <f>M10</f>
        <v>47</v>
      </c>
      <c r="G10" s="27"/>
      <c r="H10" s="27">
        <f>N10</f>
        <v>179</v>
      </c>
      <c r="I10" s="27"/>
      <c r="K10" s="2">
        <v>50000</v>
      </c>
      <c r="L10" s="2">
        <f>K10/100*$M$7</f>
        <v>1550</v>
      </c>
      <c r="M10" s="12">
        <f>ROUND(L10*$N$41,0)</f>
        <v>47</v>
      </c>
      <c r="N10" s="2">
        <f>M10*4-P10</f>
        <v>179</v>
      </c>
      <c r="O10" s="2"/>
      <c r="P10" s="2">
        <f>ROUND(M10*20%,0)</f>
        <v>9</v>
      </c>
    </row>
    <row r="11" spans="1:16" ht="26.25" customHeight="1" x14ac:dyDescent="0.2">
      <c r="A11" s="136" t="s">
        <v>64</v>
      </c>
      <c r="B11" s="40"/>
      <c r="C11" s="45"/>
      <c r="D11" s="128" t="s">
        <v>62</v>
      </c>
      <c r="E11" s="129"/>
      <c r="F11" s="126">
        <f>M12</f>
        <v>47</v>
      </c>
      <c r="G11" s="127"/>
      <c r="H11" s="126">
        <f>N12</f>
        <v>179</v>
      </c>
      <c r="I11" s="127"/>
      <c r="K11" s="2">
        <v>50000</v>
      </c>
      <c r="L11" s="2">
        <f>K11/100*$M$7</f>
        <v>1550</v>
      </c>
      <c r="M11" s="12">
        <f>ROUND(L11*$N$41,0)</f>
        <v>47</v>
      </c>
      <c r="N11" s="2">
        <f t="shared" ref="N11:N31" si="0">M11*4-P11</f>
        <v>179</v>
      </c>
      <c r="O11" s="2"/>
      <c r="P11" s="2">
        <f t="shared" ref="P11:P25" si="1">ROUND(M11*20%,0)</f>
        <v>9</v>
      </c>
    </row>
    <row r="12" spans="1:16" x14ac:dyDescent="0.2">
      <c r="A12" s="39" t="s">
        <v>75</v>
      </c>
      <c r="B12" s="40"/>
      <c r="C12" s="45"/>
      <c r="D12" s="128" t="s">
        <v>65</v>
      </c>
      <c r="E12" s="129"/>
      <c r="F12" s="126">
        <f>M13</f>
        <v>37</v>
      </c>
      <c r="G12" s="127"/>
      <c r="H12" s="126">
        <f>N13</f>
        <v>141</v>
      </c>
      <c r="I12" s="127"/>
      <c r="K12" s="2">
        <v>50000</v>
      </c>
      <c r="L12" s="2">
        <f>K12/100*$M$7</f>
        <v>1550</v>
      </c>
      <c r="M12" s="12">
        <f>ROUND(L12*$N$41,0)</f>
        <v>47</v>
      </c>
      <c r="N12" s="2">
        <f t="shared" si="0"/>
        <v>179</v>
      </c>
      <c r="O12" s="2"/>
      <c r="P12" s="2">
        <f t="shared" si="1"/>
        <v>9</v>
      </c>
    </row>
    <row r="13" spans="1:16" x14ac:dyDescent="0.2">
      <c r="A13" s="39" t="s">
        <v>66</v>
      </c>
      <c r="B13" s="40"/>
      <c r="C13" s="45"/>
      <c r="D13" s="128" t="s">
        <v>67</v>
      </c>
      <c r="E13" s="129"/>
      <c r="F13" s="126">
        <f>M14</f>
        <v>28</v>
      </c>
      <c r="G13" s="127"/>
      <c r="H13" s="126">
        <f>N14</f>
        <v>106</v>
      </c>
      <c r="I13" s="127"/>
      <c r="K13" s="2">
        <v>40000</v>
      </c>
      <c r="L13" s="2">
        <f>K13/100*$M$7</f>
        <v>1240</v>
      </c>
      <c r="M13" s="12">
        <f>ROUND(L13*$N$41,0)</f>
        <v>37</v>
      </c>
      <c r="N13" s="2">
        <f t="shared" si="0"/>
        <v>141</v>
      </c>
      <c r="O13" s="2"/>
      <c r="P13" s="2">
        <f t="shared" si="1"/>
        <v>7</v>
      </c>
    </row>
    <row r="14" spans="1:16" x14ac:dyDescent="0.2">
      <c r="A14" s="41" t="s">
        <v>68</v>
      </c>
      <c r="B14" s="42"/>
      <c r="C14" s="44"/>
      <c r="D14" s="128" t="s">
        <v>67</v>
      </c>
      <c r="E14" s="129"/>
      <c r="F14" s="23">
        <f>M15</f>
        <v>37</v>
      </c>
      <c r="G14" s="23"/>
      <c r="H14" s="23">
        <f>N15</f>
        <v>141</v>
      </c>
      <c r="I14" s="23"/>
      <c r="K14" s="2">
        <v>30000</v>
      </c>
      <c r="L14" s="2">
        <f>K14/100*$M$7</f>
        <v>930</v>
      </c>
      <c r="M14" s="12">
        <f>ROUND(L14*$N$41,0)</f>
        <v>28</v>
      </c>
      <c r="N14" s="2">
        <f t="shared" si="0"/>
        <v>106</v>
      </c>
      <c r="O14" s="2"/>
      <c r="P14" s="2">
        <f t="shared" si="1"/>
        <v>6</v>
      </c>
    </row>
    <row r="15" spans="1:16" ht="15.75" x14ac:dyDescent="0.25">
      <c r="A15" s="20" t="s">
        <v>15</v>
      </c>
      <c r="B15" s="21"/>
      <c r="C15" s="21"/>
      <c r="D15" s="21"/>
      <c r="E15" s="21"/>
      <c r="F15" s="21"/>
      <c r="G15" s="21"/>
      <c r="H15" s="21"/>
      <c r="I15" s="22"/>
      <c r="K15" s="2">
        <v>40000</v>
      </c>
      <c r="L15" s="2">
        <f>K15/100*$M$7</f>
        <v>1240</v>
      </c>
      <c r="M15" s="12">
        <f>ROUND(L15*$N$41,0)</f>
        <v>37</v>
      </c>
      <c r="N15" s="2">
        <f t="shared" si="0"/>
        <v>141</v>
      </c>
      <c r="O15" s="2"/>
      <c r="P15" s="2">
        <f t="shared" si="1"/>
        <v>7</v>
      </c>
    </row>
    <row r="16" spans="1:16" x14ac:dyDescent="0.2">
      <c r="A16" s="26" t="s">
        <v>61</v>
      </c>
      <c r="B16" s="26"/>
      <c r="C16" s="26"/>
      <c r="D16" s="130" t="s">
        <v>16</v>
      </c>
      <c r="E16" s="131"/>
      <c r="F16" s="33">
        <f>M33</f>
        <v>4</v>
      </c>
      <c r="G16" s="33"/>
      <c r="H16" s="27" t="s">
        <v>17</v>
      </c>
      <c r="I16" s="27"/>
      <c r="K16" s="2">
        <v>30000</v>
      </c>
      <c r="L16" s="2">
        <f>K16/100*$M$7</f>
        <v>930</v>
      </c>
      <c r="M16" s="12">
        <f>ROUND(L16*$N$41,0)</f>
        <v>28</v>
      </c>
      <c r="N16" s="2">
        <f t="shared" si="0"/>
        <v>106</v>
      </c>
      <c r="O16" s="2"/>
      <c r="P16" s="2">
        <f t="shared" si="1"/>
        <v>6</v>
      </c>
    </row>
    <row r="17" spans="1:16" x14ac:dyDescent="0.2">
      <c r="A17" s="24" t="s">
        <v>60</v>
      </c>
      <c r="B17" s="24"/>
      <c r="C17" s="24"/>
      <c r="D17" s="132"/>
      <c r="E17" s="133"/>
      <c r="F17" s="34">
        <f>M34</f>
        <v>6</v>
      </c>
      <c r="G17" s="34"/>
      <c r="H17" s="23" t="s">
        <v>17</v>
      </c>
      <c r="I17" s="23"/>
      <c r="K17" s="2">
        <v>25000</v>
      </c>
      <c r="L17" s="2">
        <f>K17/100*$M$7</f>
        <v>775</v>
      </c>
      <c r="M17" s="12">
        <f>ROUND(L17*$N$41,0)</f>
        <v>23</v>
      </c>
      <c r="N17" s="2">
        <f t="shared" si="0"/>
        <v>87</v>
      </c>
      <c r="O17" s="2"/>
      <c r="P17" s="2">
        <f t="shared" si="1"/>
        <v>5</v>
      </c>
    </row>
    <row r="18" spans="1:16" x14ac:dyDescent="0.2">
      <c r="K18" s="2">
        <v>20000</v>
      </c>
      <c r="L18" s="2">
        <f>K18/100*$M$7</f>
        <v>620</v>
      </c>
      <c r="M18" s="12">
        <f>ROUND(L18*$N$41,0)</f>
        <v>19</v>
      </c>
      <c r="N18" s="2">
        <f t="shared" si="0"/>
        <v>72</v>
      </c>
      <c r="O18" s="2"/>
      <c r="P18" s="2">
        <f t="shared" si="1"/>
        <v>4</v>
      </c>
    </row>
    <row r="19" spans="1:16" x14ac:dyDescent="0.2">
      <c r="K19" s="2">
        <v>10000</v>
      </c>
      <c r="L19" s="2">
        <f>K19/100*$M$7</f>
        <v>310</v>
      </c>
      <c r="M19" s="12">
        <f>ROUND(L19*$N$41,0)</f>
        <v>9</v>
      </c>
      <c r="N19" s="2">
        <f t="shared" si="0"/>
        <v>34</v>
      </c>
      <c r="O19" s="2"/>
      <c r="P19" s="2">
        <f t="shared" si="1"/>
        <v>2</v>
      </c>
    </row>
    <row r="20" spans="1:16" x14ac:dyDescent="0.2">
      <c r="K20" s="2">
        <v>15000</v>
      </c>
      <c r="L20" s="2">
        <f>K20/100*$M$7</f>
        <v>465</v>
      </c>
      <c r="M20" s="12">
        <f>ROUND(L20*$N$41,0)</f>
        <v>14</v>
      </c>
      <c r="N20" s="2">
        <f t="shared" si="0"/>
        <v>53</v>
      </c>
      <c r="O20" s="2"/>
      <c r="P20" s="2">
        <f t="shared" si="1"/>
        <v>3</v>
      </c>
    </row>
    <row r="21" spans="1:16" x14ac:dyDescent="0.2">
      <c r="K21" s="2">
        <v>12000</v>
      </c>
      <c r="L21" s="2">
        <f>K21/100*$M$7</f>
        <v>372</v>
      </c>
      <c r="M21" s="12">
        <f>ROUND(L21*$N$41,0)</f>
        <v>11</v>
      </c>
      <c r="N21" s="2">
        <f t="shared" si="0"/>
        <v>42</v>
      </c>
      <c r="O21" s="2"/>
      <c r="P21" s="2">
        <f t="shared" si="1"/>
        <v>2</v>
      </c>
    </row>
    <row r="22" spans="1:16" x14ac:dyDescent="0.2">
      <c r="K22" s="2"/>
      <c r="L22" s="2"/>
      <c r="M22" s="2"/>
      <c r="N22" s="2"/>
      <c r="O22" s="2"/>
      <c r="P22" s="2"/>
    </row>
    <row r="23" spans="1:16" x14ac:dyDescent="0.2">
      <c r="K23" s="2">
        <v>30000</v>
      </c>
      <c r="L23" s="2">
        <f>K23/100*$M$7</f>
        <v>930</v>
      </c>
      <c r="M23" s="12">
        <f>ROUND(L23*$N$41,0)</f>
        <v>28</v>
      </c>
      <c r="N23" s="2">
        <f t="shared" si="0"/>
        <v>106</v>
      </c>
      <c r="O23" s="2"/>
      <c r="P23" s="2">
        <f t="shared" si="1"/>
        <v>6</v>
      </c>
    </row>
    <row r="24" spans="1:16" x14ac:dyDescent="0.2">
      <c r="K24" s="2">
        <v>20000</v>
      </c>
      <c r="L24" s="2">
        <f>K24/100*$M$7</f>
        <v>620</v>
      </c>
      <c r="M24" s="12">
        <f>ROUND(L24*$N$41,0)</f>
        <v>19</v>
      </c>
      <c r="N24" s="2">
        <f t="shared" si="0"/>
        <v>72</v>
      </c>
      <c r="O24" s="2"/>
      <c r="P24" s="2">
        <f t="shared" si="1"/>
        <v>4</v>
      </c>
    </row>
    <row r="25" spans="1:16" x14ac:dyDescent="0.2">
      <c r="K25" s="2">
        <v>10000</v>
      </c>
      <c r="L25" s="2">
        <f>K25/100*$M$7</f>
        <v>310</v>
      </c>
      <c r="M25" s="12">
        <f>ROUND(L25*$N$41,0)</f>
        <v>9</v>
      </c>
      <c r="N25" s="2">
        <f t="shared" si="0"/>
        <v>34</v>
      </c>
      <c r="O25" s="2"/>
      <c r="P25" s="2">
        <f t="shared" si="1"/>
        <v>2</v>
      </c>
    </row>
    <row r="26" spans="1:16" ht="15.75" hidden="1" x14ac:dyDescent="0.25">
      <c r="A26" s="20" t="s">
        <v>8</v>
      </c>
      <c r="B26" s="21"/>
      <c r="C26" s="21"/>
      <c r="D26" s="21"/>
      <c r="E26" s="21"/>
      <c r="F26" s="21"/>
      <c r="G26" s="21"/>
      <c r="H26" s="21"/>
      <c r="I26" s="22"/>
      <c r="K26" s="2"/>
      <c r="L26" s="2"/>
      <c r="M26" s="2"/>
      <c r="N26" s="2"/>
      <c r="O26" s="2"/>
      <c r="P26" s="2"/>
    </row>
    <row r="27" spans="1:16" hidden="1" x14ac:dyDescent="0.2">
      <c r="A27" s="35" t="s">
        <v>9</v>
      </c>
      <c r="B27" s="36"/>
      <c r="C27" s="37"/>
      <c r="D27" s="38" t="s">
        <v>14</v>
      </c>
      <c r="E27" s="38"/>
      <c r="F27" s="23">
        <f>M27</f>
        <v>2</v>
      </c>
      <c r="G27" s="23"/>
      <c r="H27" s="23">
        <f>N27</f>
        <v>7.6</v>
      </c>
      <c r="I27" s="23"/>
      <c r="K27" s="2">
        <v>2500</v>
      </c>
      <c r="L27" s="2">
        <f>K27/100*$M$7</f>
        <v>77.5</v>
      </c>
      <c r="M27" s="12">
        <f>ROUND(L27*$N$41,0)</f>
        <v>2</v>
      </c>
      <c r="N27" s="2">
        <f t="shared" si="0"/>
        <v>7.6</v>
      </c>
      <c r="O27" s="2"/>
      <c r="P27" s="12">
        <f>ROUND(M27*20%,2)</f>
        <v>0.4</v>
      </c>
    </row>
    <row r="28" spans="1:16" hidden="1" x14ac:dyDescent="0.2">
      <c r="A28" s="35" t="s">
        <v>10</v>
      </c>
      <c r="B28" s="36"/>
      <c r="C28" s="37"/>
      <c r="D28" s="38" t="s">
        <v>14</v>
      </c>
      <c r="E28" s="38"/>
      <c r="F28" s="23">
        <f>M28</f>
        <v>2</v>
      </c>
      <c r="G28" s="23"/>
      <c r="H28" s="23">
        <f>N28</f>
        <v>7.6</v>
      </c>
      <c r="I28" s="23"/>
      <c r="K28" s="2">
        <v>2500</v>
      </c>
      <c r="L28" s="2">
        <f>K28/100*$M$7</f>
        <v>77.5</v>
      </c>
      <c r="M28" s="12">
        <f>ROUND(L28*$N$41,0)</f>
        <v>2</v>
      </c>
      <c r="N28" s="2">
        <f t="shared" si="0"/>
        <v>7.6</v>
      </c>
      <c r="O28" s="2"/>
      <c r="P28" s="12">
        <f>ROUND(M28*20%,2)</f>
        <v>0.4</v>
      </c>
    </row>
    <row r="29" spans="1:16" hidden="1" x14ac:dyDescent="0.2">
      <c r="A29" s="35" t="s">
        <v>11</v>
      </c>
      <c r="B29" s="36"/>
      <c r="C29" s="37"/>
      <c r="D29" s="38" t="s">
        <v>14</v>
      </c>
      <c r="E29" s="38"/>
      <c r="F29" s="23">
        <f>M29</f>
        <v>2</v>
      </c>
      <c r="G29" s="23"/>
      <c r="H29" s="23">
        <f>N29</f>
        <v>7.6</v>
      </c>
      <c r="I29" s="23"/>
      <c r="K29" s="2">
        <v>2500</v>
      </c>
      <c r="L29" s="2">
        <f>K29/100*$M$7</f>
        <v>77.5</v>
      </c>
      <c r="M29" s="12">
        <f>ROUND(L29*$N$41,0)</f>
        <v>2</v>
      </c>
      <c r="N29" s="2">
        <f t="shared" si="0"/>
        <v>7.6</v>
      </c>
      <c r="O29" s="2"/>
      <c r="P29" s="12">
        <f>ROUND(M29*20%,2)</f>
        <v>0.4</v>
      </c>
    </row>
    <row r="30" spans="1:16" hidden="1" x14ac:dyDescent="0.2">
      <c r="A30" s="35" t="s">
        <v>12</v>
      </c>
      <c r="B30" s="36"/>
      <c r="C30" s="37"/>
      <c r="D30" s="38" t="s">
        <v>14</v>
      </c>
      <c r="E30" s="38"/>
      <c r="F30" s="23">
        <f>M30</f>
        <v>2</v>
      </c>
      <c r="G30" s="23"/>
      <c r="H30" s="23">
        <f>N30</f>
        <v>7.6</v>
      </c>
      <c r="I30" s="23"/>
      <c r="K30" s="2">
        <v>2500</v>
      </c>
      <c r="L30" s="2">
        <f>K30/100*$M$7</f>
        <v>77.5</v>
      </c>
      <c r="M30" s="12">
        <f>ROUND(L30*$N$41,0)</f>
        <v>2</v>
      </c>
      <c r="N30" s="2">
        <f t="shared" si="0"/>
        <v>7.6</v>
      </c>
      <c r="O30" s="2"/>
      <c r="P30" s="12">
        <f>ROUND(M30*20%,2)</f>
        <v>0.4</v>
      </c>
    </row>
    <row r="31" spans="1:16" hidden="1" x14ac:dyDescent="0.2">
      <c r="A31" s="29" t="s">
        <v>13</v>
      </c>
      <c r="B31" s="25"/>
      <c r="C31" s="30"/>
      <c r="D31" s="31" t="s">
        <v>14</v>
      </c>
      <c r="E31" s="31"/>
      <c r="F31" s="32">
        <f>M31</f>
        <v>2</v>
      </c>
      <c r="G31" s="32"/>
      <c r="H31" s="32">
        <f>N31</f>
        <v>7.6</v>
      </c>
      <c r="I31" s="32"/>
      <c r="K31" s="2">
        <v>2500</v>
      </c>
      <c r="L31" s="2">
        <f>K31/100*$M$7</f>
        <v>77.5</v>
      </c>
      <c r="M31" s="12">
        <f>ROUND(L31*$N$41,0)</f>
        <v>2</v>
      </c>
      <c r="N31" s="2">
        <f t="shared" si="0"/>
        <v>7.6</v>
      </c>
      <c r="O31" s="2"/>
      <c r="P31" s="12">
        <f>ROUND(M31*20%,2)</f>
        <v>0.4</v>
      </c>
    </row>
    <row r="32" spans="1:16" x14ac:dyDescent="0.2">
      <c r="K32" s="2"/>
      <c r="L32" s="2"/>
      <c r="M32" s="2"/>
      <c r="N32" s="2"/>
      <c r="O32" s="2"/>
      <c r="P32" s="2"/>
    </row>
    <row r="33" spans="1:16" x14ac:dyDescent="0.2">
      <c r="K33" s="2">
        <v>4000</v>
      </c>
      <c r="L33" s="2">
        <f>K33/100*$M$7</f>
        <v>124</v>
      </c>
      <c r="M33" s="12">
        <f>ROUND(L33*$N$41,0)</f>
        <v>4</v>
      </c>
      <c r="N33" s="2"/>
      <c r="O33" s="2"/>
      <c r="P33" s="2"/>
    </row>
    <row r="34" spans="1:16" x14ac:dyDescent="0.2">
      <c r="K34" s="2">
        <v>6000</v>
      </c>
      <c r="L34" s="2">
        <f>K34/100*$M$7</f>
        <v>186</v>
      </c>
      <c r="M34" s="12">
        <f>ROUND(L34*$N$41,0)</f>
        <v>6</v>
      </c>
      <c r="N34" s="2"/>
      <c r="O34" s="2"/>
      <c r="P34" s="2"/>
    </row>
    <row r="35" spans="1:16" x14ac:dyDescent="0.2">
      <c r="K35" s="2">
        <v>8000</v>
      </c>
      <c r="L35" s="2">
        <f>K35/100*$M$7</f>
        <v>248</v>
      </c>
      <c r="M35" s="12">
        <f>ROUND(L35*$N$41,0)</f>
        <v>7</v>
      </c>
      <c r="N35" s="2"/>
      <c r="O35" s="2"/>
      <c r="P35" s="2"/>
    </row>
    <row r="36" spans="1:16" x14ac:dyDescent="0.2">
      <c r="K36" s="2"/>
      <c r="L36" s="2"/>
      <c r="M36" s="2"/>
      <c r="N36" s="2"/>
      <c r="O36" s="2"/>
      <c r="P36" s="2"/>
    </row>
    <row r="37" spans="1:16" x14ac:dyDescent="0.2">
      <c r="A37" s="6"/>
      <c r="B37" s="6"/>
      <c r="C37" s="6"/>
      <c r="D37" s="6"/>
      <c r="E37" s="6"/>
      <c r="F37" s="6"/>
      <c r="G37" s="6"/>
      <c r="H37" s="6"/>
      <c r="I37" s="6"/>
      <c r="K37" s="2">
        <v>9000</v>
      </c>
      <c r="L37" s="2">
        <f>K37/100*$M$7</f>
        <v>279</v>
      </c>
      <c r="M37" s="12">
        <f>ROUND(L37*$N$41,0)</f>
        <v>8</v>
      </c>
      <c r="N37" s="2"/>
      <c r="O37" s="2"/>
      <c r="P37" s="2"/>
    </row>
    <row r="38" spans="1:16" x14ac:dyDescent="0.2">
      <c r="A38" s="68"/>
      <c r="B38" s="68"/>
      <c r="C38" s="68"/>
      <c r="D38" s="1"/>
      <c r="E38" s="1"/>
      <c r="F38" s="69"/>
      <c r="G38" s="69"/>
      <c r="H38" s="69"/>
      <c r="I38" s="69"/>
      <c r="K38" s="2">
        <v>17000</v>
      </c>
      <c r="L38" s="2">
        <f>K38/100*$M$7</f>
        <v>527</v>
      </c>
      <c r="M38" s="12">
        <f>ROUND(L38*$N$41,0)</f>
        <v>16</v>
      </c>
      <c r="N38" s="2"/>
      <c r="O38" s="2"/>
      <c r="P38" s="2"/>
    </row>
    <row r="39" spans="1:16" x14ac:dyDescent="0.2">
      <c r="A39" s="6"/>
      <c r="B39" s="6"/>
      <c r="C39" s="6"/>
      <c r="D39" s="6"/>
      <c r="E39" s="6"/>
      <c r="F39" s="6"/>
      <c r="G39" s="6"/>
      <c r="H39" s="6"/>
      <c r="I39" s="6"/>
    </row>
    <row r="40" spans="1:16" x14ac:dyDescent="0.2">
      <c r="A40" s="6"/>
      <c r="B40" s="6"/>
      <c r="C40" s="6"/>
      <c r="D40" s="6"/>
      <c r="E40" s="6"/>
      <c r="F40" s="6"/>
      <c r="G40" s="6"/>
      <c r="H40" s="6"/>
      <c r="I40" s="6"/>
      <c r="L40" s="15" t="s">
        <v>20</v>
      </c>
      <c r="M40" s="15"/>
      <c r="N40" s="15"/>
      <c r="O40" s="15"/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6"/>
      <c r="L41" s="17">
        <v>13000</v>
      </c>
      <c r="M41" s="18">
        <v>390</v>
      </c>
      <c r="N41" s="17">
        <f>M41/L41</f>
        <v>0.03</v>
      </c>
      <c r="O41" s="15"/>
    </row>
    <row r="42" spans="1:16" x14ac:dyDescent="0.2">
      <c r="A42" s="6"/>
      <c r="B42" s="6"/>
      <c r="C42" s="6"/>
      <c r="D42" s="6"/>
      <c r="E42" s="6"/>
      <c r="F42" s="6"/>
      <c r="G42" s="6"/>
      <c r="H42" s="6"/>
      <c r="I42" s="6"/>
      <c r="L42" s="15" t="s">
        <v>21</v>
      </c>
      <c r="M42" s="15" t="s">
        <v>22</v>
      </c>
      <c r="N42" s="15" t="s">
        <v>23</v>
      </c>
      <c r="O42" s="15"/>
    </row>
    <row r="55" spans="1:9" x14ac:dyDescent="0.2">
      <c r="A55" s="6"/>
      <c r="B55" s="6"/>
      <c r="C55" s="6"/>
      <c r="D55" s="6"/>
      <c r="E55" s="6"/>
      <c r="F55" s="6"/>
      <c r="G55" s="6"/>
      <c r="H55" s="6"/>
      <c r="I55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</sheetData>
  <mergeCells count="62">
    <mergeCell ref="D16:E17"/>
    <mergeCell ref="A5:I5"/>
    <mergeCell ref="A6:I6"/>
    <mergeCell ref="A8:C8"/>
    <mergeCell ref="D8:E8"/>
    <mergeCell ref="F8:G8"/>
    <mergeCell ref="H8:I8"/>
    <mergeCell ref="A10:C10"/>
    <mergeCell ref="A11:C11"/>
    <mergeCell ref="A12:C12"/>
    <mergeCell ref="A13:C13"/>
    <mergeCell ref="A14:C14"/>
    <mergeCell ref="D10:E10"/>
    <mergeCell ref="D11:E11"/>
    <mergeCell ref="D12:E12"/>
    <mergeCell ref="D13:E13"/>
    <mergeCell ref="D14:E14"/>
    <mergeCell ref="F10:G10"/>
    <mergeCell ref="F11:G11"/>
    <mergeCell ref="F12:G12"/>
    <mergeCell ref="F13:G13"/>
    <mergeCell ref="F14:G14"/>
    <mergeCell ref="H10:I10"/>
    <mergeCell ref="H11:I11"/>
    <mergeCell ref="H12:I12"/>
    <mergeCell ref="H13:I13"/>
    <mergeCell ref="H14:I14"/>
    <mergeCell ref="A26:I26"/>
    <mergeCell ref="A27:C27"/>
    <mergeCell ref="D27:E27"/>
    <mergeCell ref="F27:G27"/>
    <mergeCell ref="H27:I27"/>
    <mergeCell ref="A1:I1"/>
    <mergeCell ref="A2:I2"/>
    <mergeCell ref="A3:I3"/>
    <mergeCell ref="A31:C31"/>
    <mergeCell ref="D31:E31"/>
    <mergeCell ref="F31:G31"/>
    <mergeCell ref="H31:I31"/>
    <mergeCell ref="A15:I15"/>
    <mergeCell ref="A16:C16"/>
    <mergeCell ref="A17:C17"/>
    <mergeCell ref="F16:G16"/>
    <mergeCell ref="H16:I16"/>
    <mergeCell ref="F17:G17"/>
    <mergeCell ref="H17:I17"/>
    <mergeCell ref="A28:C28"/>
    <mergeCell ref="D28:E28"/>
    <mergeCell ref="F28:G28"/>
    <mergeCell ref="H28:I28"/>
    <mergeCell ref="A29:C29"/>
    <mergeCell ref="D29:E29"/>
    <mergeCell ref="F29:G29"/>
    <mergeCell ref="A9:I9"/>
    <mergeCell ref="F38:G38"/>
    <mergeCell ref="H38:I38"/>
    <mergeCell ref="A38:C38"/>
    <mergeCell ref="H29:I29"/>
    <mergeCell ref="A30:C30"/>
    <mergeCell ref="D30:E30"/>
    <mergeCell ref="F30:G30"/>
    <mergeCell ref="H30:I30"/>
  </mergeCells>
  <phoneticPr fontId="1" type="noConversion"/>
  <printOptions horizontalCentered="1"/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P35"/>
  <sheetViews>
    <sheetView zoomScaleNormal="100" workbookViewId="0">
      <selection activeCell="F29" sqref="F29"/>
    </sheetView>
  </sheetViews>
  <sheetFormatPr defaultRowHeight="12.75" x14ac:dyDescent="0.2"/>
  <cols>
    <col min="3" max="3" width="11.7109375" customWidth="1"/>
    <col min="7" max="7" width="9.7109375" customWidth="1"/>
    <col min="9" max="9" width="7.5703125" customWidth="1"/>
  </cols>
  <sheetData>
    <row r="2" spans="1:16" x14ac:dyDescent="0.2">
      <c r="A2" s="28" t="str">
        <f>Баннеры!A1</f>
        <v>ПРАЙС-ЛИСТ УСЛУГ НА 2019 ГОД</v>
      </c>
      <c r="B2" s="28"/>
      <c r="C2" s="28"/>
      <c r="D2" s="28"/>
      <c r="E2" s="28"/>
      <c r="F2" s="28"/>
      <c r="G2" s="28"/>
      <c r="H2" s="28"/>
      <c r="I2" s="28"/>
    </row>
    <row r="3" spans="1:16" x14ac:dyDescent="0.2">
      <c r="A3" s="28" t="str">
        <f>Баннеры!A2</f>
        <v>РЕДАКЦИОННО-ИЗДАТЕЛЬСКОГО ГОСУДАРСТВЕННОГО УЧРЕЖДЕНИЯ</v>
      </c>
      <c r="B3" s="28"/>
      <c r="C3" s="28"/>
      <c r="D3" s="28"/>
      <c r="E3" s="28"/>
      <c r="F3" s="28"/>
      <c r="G3" s="28"/>
      <c r="H3" s="28"/>
      <c r="I3" s="28"/>
    </row>
    <row r="4" spans="1:16" x14ac:dyDescent="0.2">
      <c r="A4" s="28" t="str">
        <f>Баннеры!A3</f>
        <v>"ВЕСТНИК БЕЛНЕФТЕХИМА"</v>
      </c>
      <c r="B4" s="28"/>
      <c r="C4" s="28"/>
      <c r="D4" s="28"/>
      <c r="E4" s="28"/>
      <c r="F4" s="28"/>
      <c r="G4" s="28"/>
      <c r="H4" s="28"/>
      <c r="I4" s="28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</row>
    <row r="6" spans="1:16" ht="15.75" x14ac:dyDescent="0.25">
      <c r="A6" s="46" t="s">
        <v>18</v>
      </c>
      <c r="B6" s="46"/>
      <c r="C6" s="46"/>
      <c r="D6" s="46"/>
      <c r="E6" s="46"/>
      <c r="F6" s="46"/>
      <c r="G6" s="46"/>
      <c r="H6" s="46"/>
      <c r="I6" s="46"/>
      <c r="J6" s="2"/>
      <c r="K6" s="2"/>
      <c r="L6" s="2"/>
      <c r="M6" s="2"/>
      <c r="N6" s="2"/>
      <c r="O6" s="2"/>
      <c r="P6" s="2"/>
    </row>
    <row r="7" spans="1:16" ht="15.75" x14ac:dyDescent="0.25">
      <c r="A7" s="46" t="s">
        <v>24</v>
      </c>
      <c r="B7" s="46"/>
      <c r="C7" s="46"/>
      <c r="D7" s="46"/>
      <c r="E7" s="46"/>
      <c r="F7" s="46"/>
      <c r="G7" s="46"/>
      <c r="H7" s="46"/>
      <c r="I7" s="46"/>
      <c r="J7" s="2"/>
      <c r="K7" s="2"/>
      <c r="L7" s="2"/>
      <c r="M7" s="2"/>
      <c r="N7" s="2"/>
      <c r="O7" s="2"/>
      <c r="P7" s="2"/>
    </row>
    <row r="8" spans="1:16" x14ac:dyDescent="0.2">
      <c r="J8" s="2"/>
      <c r="K8" s="2" t="s">
        <v>6</v>
      </c>
      <c r="L8" s="2"/>
      <c r="M8" s="2">
        <v>3.1</v>
      </c>
      <c r="N8" s="2" t="s">
        <v>7</v>
      </c>
      <c r="O8" s="2"/>
      <c r="P8" s="2"/>
    </row>
    <row r="9" spans="1:16" x14ac:dyDescent="0.2">
      <c r="A9" s="52" t="s">
        <v>25</v>
      </c>
      <c r="B9" s="53"/>
      <c r="C9" s="53"/>
      <c r="D9" s="53"/>
      <c r="E9" s="53"/>
      <c r="F9" s="53"/>
      <c r="G9" s="54"/>
      <c r="H9" s="53" t="s">
        <v>26</v>
      </c>
      <c r="I9" s="54"/>
      <c r="J9" s="2"/>
      <c r="K9" s="2"/>
      <c r="L9" s="2"/>
      <c r="M9" s="2"/>
      <c r="N9" s="2"/>
      <c r="O9" s="2"/>
      <c r="P9" s="2"/>
    </row>
    <row r="10" spans="1:16" ht="15.75" customHeight="1" x14ac:dyDescent="0.2">
      <c r="A10" s="55"/>
      <c r="B10" s="56"/>
      <c r="C10" s="56"/>
      <c r="D10" s="56"/>
      <c r="E10" s="56"/>
      <c r="F10" s="56"/>
      <c r="G10" s="57"/>
      <c r="H10" s="56"/>
      <c r="I10" s="57"/>
      <c r="J10" s="2"/>
      <c r="K10" s="2"/>
      <c r="L10" s="2"/>
      <c r="M10" s="2"/>
      <c r="N10" s="2"/>
      <c r="O10" s="2"/>
      <c r="P10" s="2"/>
    </row>
    <row r="11" spans="1:16" ht="45.75" customHeight="1" x14ac:dyDescent="0.2">
      <c r="A11" s="62" t="s">
        <v>69</v>
      </c>
      <c r="B11" s="63"/>
      <c r="C11" s="63"/>
      <c r="D11" s="63"/>
      <c r="E11" s="63"/>
      <c r="F11" s="63"/>
      <c r="G11" s="64"/>
      <c r="H11" s="58">
        <f>M11</f>
        <v>43</v>
      </c>
      <c r="I11" s="59"/>
      <c r="J11" s="2"/>
      <c r="K11" s="2">
        <v>46000</v>
      </c>
      <c r="L11" s="2">
        <f>K11/100*$M$8</f>
        <v>1426</v>
      </c>
      <c r="M11" s="12">
        <f>ROUND(L11*$N$33,0)</f>
        <v>43</v>
      </c>
      <c r="N11" s="2">
        <f t="shared" ref="N11:N22" si="0">M11*4-P11</f>
        <v>163</v>
      </c>
      <c r="O11" s="2"/>
      <c r="P11" s="2">
        <f t="shared" ref="P11:P22" si="1">ROUND(M11*20%,0)</f>
        <v>9</v>
      </c>
    </row>
    <row r="12" spans="1:16" ht="40.5" customHeight="1" x14ac:dyDescent="0.2">
      <c r="A12" s="65" t="s">
        <v>70</v>
      </c>
      <c r="B12" s="66"/>
      <c r="C12" s="66"/>
      <c r="D12" s="66"/>
      <c r="E12" s="66"/>
      <c r="F12" s="66"/>
      <c r="G12" s="67"/>
      <c r="H12" s="60">
        <f>M12</f>
        <v>32</v>
      </c>
      <c r="I12" s="61"/>
      <c r="J12" s="2"/>
      <c r="K12" s="2">
        <v>34500</v>
      </c>
      <c r="L12" s="2">
        <f>K12/100*$M$8</f>
        <v>1069.5</v>
      </c>
      <c r="M12" s="12">
        <f>ROUND(L12*$N$33,0)</f>
        <v>32</v>
      </c>
      <c r="N12" s="2">
        <f t="shared" si="0"/>
        <v>122</v>
      </c>
      <c r="O12" s="2"/>
      <c r="P12" s="2">
        <f t="shared" si="1"/>
        <v>6</v>
      </c>
    </row>
    <row r="13" spans="1:16" ht="30.75" customHeight="1" x14ac:dyDescent="0.2">
      <c r="A13" s="52" t="s">
        <v>27</v>
      </c>
      <c r="B13" s="53"/>
      <c r="C13" s="53"/>
      <c r="D13" s="53"/>
      <c r="E13" s="53"/>
      <c r="F13" s="53"/>
      <c r="G13" s="54"/>
      <c r="H13" s="53" t="s">
        <v>26</v>
      </c>
      <c r="I13" s="54"/>
      <c r="J13" s="2"/>
      <c r="K13" s="2">
        <v>13800</v>
      </c>
      <c r="L13" s="2">
        <f>K13/100*$M$8</f>
        <v>427.8</v>
      </c>
      <c r="M13" s="12">
        <f>ROUND(L13*$N$33,0)</f>
        <v>13</v>
      </c>
      <c r="N13" s="2">
        <f t="shared" si="0"/>
        <v>49</v>
      </c>
      <c r="O13" s="2"/>
      <c r="P13" s="2">
        <f t="shared" si="1"/>
        <v>3</v>
      </c>
    </row>
    <row r="14" spans="1:16" ht="26.25" hidden="1" customHeight="1" x14ac:dyDescent="0.2">
      <c r="A14" s="55"/>
      <c r="B14" s="56"/>
      <c r="C14" s="56"/>
      <c r="D14" s="56"/>
      <c r="E14" s="56"/>
      <c r="F14" s="56"/>
      <c r="G14" s="57"/>
      <c r="H14" s="56"/>
      <c r="I14" s="57"/>
      <c r="J14" s="2"/>
      <c r="K14" s="2"/>
      <c r="L14" s="2">
        <f>K14/100*$M$8</f>
        <v>0</v>
      </c>
      <c r="M14" s="12">
        <f>ROUND(L14*$N$33,0)</f>
        <v>0</v>
      </c>
      <c r="N14" s="2">
        <f t="shared" si="0"/>
        <v>0</v>
      </c>
      <c r="O14" s="2"/>
      <c r="P14" s="2">
        <f t="shared" si="1"/>
        <v>0</v>
      </c>
    </row>
    <row r="15" spans="1:16" ht="26.25" hidden="1" customHeight="1" x14ac:dyDescent="0.2">
      <c r="A15" s="62" t="s">
        <v>71</v>
      </c>
      <c r="B15" s="63"/>
      <c r="C15" s="63"/>
      <c r="D15" s="63"/>
      <c r="E15" s="63"/>
      <c r="F15" s="63"/>
      <c r="G15" s="64"/>
      <c r="H15" s="143">
        <f>M25</f>
        <v>27</v>
      </c>
      <c r="I15" s="143"/>
      <c r="J15" s="2"/>
      <c r="K15" s="2"/>
      <c r="L15" s="2">
        <f>K15/100*$M$8</f>
        <v>0</v>
      </c>
      <c r="M15" s="12">
        <f>ROUND(L15*$N$33,0)</f>
        <v>0</v>
      </c>
      <c r="N15" s="2">
        <f t="shared" si="0"/>
        <v>0</v>
      </c>
      <c r="O15" s="2"/>
      <c r="P15" s="2">
        <f t="shared" si="1"/>
        <v>0</v>
      </c>
    </row>
    <row r="16" spans="1:16" ht="26.25" hidden="1" customHeight="1" x14ac:dyDescent="0.2">
      <c r="A16" s="52" t="s">
        <v>27</v>
      </c>
      <c r="B16" s="53"/>
      <c r="C16" s="53"/>
      <c r="D16" s="53"/>
      <c r="E16" s="53"/>
      <c r="F16" s="53"/>
      <c r="G16" s="54"/>
      <c r="H16" s="53" t="s">
        <v>26</v>
      </c>
      <c r="I16" s="54"/>
      <c r="J16" s="2"/>
      <c r="K16" s="2"/>
      <c r="L16" s="2">
        <f>K16/100*$M$8</f>
        <v>0</v>
      </c>
      <c r="M16" s="12">
        <f>ROUND(L16*$N$33,0)</f>
        <v>0</v>
      </c>
      <c r="N16" s="2">
        <f t="shared" si="0"/>
        <v>0</v>
      </c>
      <c r="O16" s="2"/>
      <c r="P16" s="2">
        <f t="shared" si="1"/>
        <v>0</v>
      </c>
    </row>
    <row r="17" spans="1:16" ht="26.25" hidden="1" customHeight="1" x14ac:dyDescent="0.2">
      <c r="A17" s="55"/>
      <c r="B17" s="56"/>
      <c r="C17" s="56"/>
      <c r="D17" s="56"/>
      <c r="E17" s="56"/>
      <c r="F17" s="56"/>
      <c r="G17" s="57"/>
      <c r="H17" s="56"/>
      <c r="I17" s="57"/>
      <c r="J17" s="2"/>
      <c r="K17" s="2"/>
      <c r="L17" s="2">
        <f>K17/100*$M$8</f>
        <v>0</v>
      </c>
      <c r="M17" s="12">
        <f>ROUND(L17*$N$33,0)</f>
        <v>0</v>
      </c>
      <c r="N17" s="2">
        <f t="shared" si="0"/>
        <v>0</v>
      </c>
      <c r="O17" s="2"/>
      <c r="P17" s="2">
        <f t="shared" si="1"/>
        <v>0</v>
      </c>
    </row>
    <row r="18" spans="1:16" ht="26.25" hidden="1" customHeight="1" x14ac:dyDescent="0.2">
      <c r="A18" s="62" t="s">
        <v>71</v>
      </c>
      <c r="B18" s="63"/>
      <c r="C18" s="63"/>
      <c r="D18" s="63"/>
      <c r="E18" s="63"/>
      <c r="F18" s="63"/>
      <c r="G18" s="64"/>
      <c r="H18" s="143">
        <f t="shared" ref="H18" si="2">M10</f>
        <v>0</v>
      </c>
      <c r="I18" s="143"/>
      <c r="J18" s="2"/>
      <c r="K18" s="2"/>
      <c r="L18" s="2">
        <f>K18/100*$M$8</f>
        <v>0</v>
      </c>
      <c r="M18" s="12">
        <f>ROUND(L18*$N$33,0)</f>
        <v>0</v>
      </c>
      <c r="N18" s="2">
        <f t="shared" si="0"/>
        <v>0</v>
      </c>
      <c r="O18" s="2"/>
      <c r="P18" s="2">
        <f t="shared" si="1"/>
        <v>0</v>
      </c>
    </row>
    <row r="19" spans="1:16" ht="26.25" hidden="1" customHeight="1" x14ac:dyDescent="0.2">
      <c r="A19" s="52" t="s">
        <v>27</v>
      </c>
      <c r="B19" s="53"/>
      <c r="C19" s="53"/>
      <c r="D19" s="53"/>
      <c r="E19" s="53"/>
      <c r="F19" s="53"/>
      <c r="G19" s="54"/>
      <c r="H19" s="53" t="s">
        <v>26</v>
      </c>
      <c r="I19" s="54"/>
      <c r="J19" s="2"/>
      <c r="K19" s="2"/>
      <c r="L19" s="2">
        <f>K19/100*$M$8</f>
        <v>0</v>
      </c>
      <c r="M19" s="12">
        <f>ROUND(L19*$N$33,0)</f>
        <v>0</v>
      </c>
      <c r="N19" s="2">
        <f t="shared" si="0"/>
        <v>0</v>
      </c>
      <c r="O19" s="2"/>
      <c r="P19" s="2">
        <f t="shared" si="1"/>
        <v>0</v>
      </c>
    </row>
    <row r="20" spans="1:16" ht="26.25" hidden="1" customHeight="1" x14ac:dyDescent="0.2">
      <c r="A20" s="55"/>
      <c r="B20" s="56"/>
      <c r="C20" s="56"/>
      <c r="D20" s="56"/>
      <c r="E20" s="56"/>
      <c r="F20" s="56"/>
      <c r="G20" s="57"/>
      <c r="H20" s="56"/>
      <c r="I20" s="57"/>
      <c r="J20" s="2"/>
      <c r="K20" s="2"/>
      <c r="L20" s="2">
        <f>K20/100*$M$8</f>
        <v>0</v>
      </c>
      <c r="M20" s="12">
        <f>ROUND(L20*$N$33,0)</f>
        <v>0</v>
      </c>
      <c r="N20" s="2">
        <f t="shared" si="0"/>
        <v>0</v>
      </c>
      <c r="O20" s="2"/>
      <c r="P20" s="2">
        <f t="shared" si="1"/>
        <v>0</v>
      </c>
    </row>
    <row r="21" spans="1:16" ht="26.25" hidden="1" customHeight="1" x14ac:dyDescent="0.2">
      <c r="A21" s="62" t="s">
        <v>71</v>
      </c>
      <c r="B21" s="63"/>
      <c r="C21" s="63"/>
      <c r="D21" s="63"/>
      <c r="E21" s="63"/>
      <c r="F21" s="63"/>
      <c r="G21" s="64"/>
      <c r="H21" s="143">
        <f t="shared" ref="H21" si="3">M13</f>
        <v>13</v>
      </c>
      <c r="I21" s="143"/>
      <c r="J21" s="2"/>
      <c r="K21" s="2"/>
      <c r="L21" s="2">
        <f>K21/100*$M$8</f>
        <v>0</v>
      </c>
      <c r="M21" s="12">
        <f>ROUND(L21*$N$33,0)</f>
        <v>0</v>
      </c>
      <c r="N21" s="2">
        <f t="shared" si="0"/>
        <v>0</v>
      </c>
      <c r="O21" s="2"/>
      <c r="P21" s="2">
        <f t="shared" si="1"/>
        <v>0</v>
      </c>
    </row>
    <row r="22" spans="1:16" ht="26.25" hidden="1" customHeight="1" x14ac:dyDescent="0.2">
      <c r="A22" s="52"/>
      <c r="B22" s="53"/>
      <c r="C22" s="53"/>
      <c r="D22" s="53"/>
      <c r="E22" s="53"/>
      <c r="F22" s="53"/>
      <c r="G22" s="54"/>
      <c r="H22" s="53"/>
      <c r="I22" s="54"/>
      <c r="J22" s="2"/>
      <c r="K22" s="2"/>
      <c r="L22" s="2">
        <f>K22/100*$M$8</f>
        <v>0</v>
      </c>
      <c r="M22" s="12">
        <f>ROUND(L22*$N$33,0)</f>
        <v>0</v>
      </c>
      <c r="N22" s="2">
        <f t="shared" si="0"/>
        <v>0</v>
      </c>
      <c r="O22" s="2"/>
      <c r="P22" s="2">
        <f t="shared" si="1"/>
        <v>0</v>
      </c>
    </row>
    <row r="23" spans="1:16" x14ac:dyDescent="0.2">
      <c r="A23" s="55"/>
      <c r="B23" s="56"/>
      <c r="C23" s="56"/>
      <c r="D23" s="56"/>
      <c r="E23" s="56"/>
      <c r="F23" s="56"/>
      <c r="G23" s="57"/>
      <c r="H23" s="56"/>
      <c r="I23" s="57"/>
      <c r="J23" s="2"/>
      <c r="K23" s="2"/>
      <c r="L23" s="2"/>
      <c r="M23" s="2"/>
      <c r="N23" s="2"/>
      <c r="O23" s="2"/>
      <c r="P23" s="2"/>
    </row>
    <row r="24" spans="1:16" ht="35.25" customHeight="1" x14ac:dyDescent="0.2">
      <c r="A24" s="62" t="s">
        <v>71</v>
      </c>
      <c r="B24" s="63"/>
      <c r="C24" s="63"/>
      <c r="D24" s="63"/>
      <c r="E24" s="63"/>
      <c r="F24" s="63"/>
      <c r="G24" s="64"/>
      <c r="H24" s="143">
        <f>M25</f>
        <v>27</v>
      </c>
      <c r="I24" s="143"/>
      <c r="J24" s="2"/>
      <c r="K24" s="2"/>
      <c r="L24" s="2"/>
      <c r="M24" s="12"/>
      <c r="N24" s="2"/>
      <c r="O24" s="2"/>
      <c r="P24" s="2"/>
    </row>
    <row r="25" spans="1:16" ht="41.25" customHeight="1" x14ac:dyDescent="0.2">
      <c r="J25" s="2"/>
      <c r="K25" s="2">
        <v>28700</v>
      </c>
      <c r="L25" s="2">
        <f>K25/100*$M$8</f>
        <v>889.7</v>
      </c>
      <c r="M25" s="12">
        <f>ROUND(L25*$N$33,0)</f>
        <v>27</v>
      </c>
      <c r="N25" s="2">
        <f t="shared" ref="N25:N30" si="4">M25*4-P25</f>
        <v>103</v>
      </c>
      <c r="O25" s="2"/>
      <c r="P25" s="2">
        <f>ROUND(M25*20%,0)</f>
        <v>5</v>
      </c>
    </row>
    <row r="26" spans="1:16" ht="39.75" customHeight="1" x14ac:dyDescent="0.2">
      <c r="A26" s="141"/>
      <c r="B26" s="141"/>
      <c r="C26" s="141"/>
      <c r="D26" s="141"/>
      <c r="E26" s="141"/>
      <c r="F26" s="141"/>
      <c r="G26" s="141"/>
      <c r="H26" s="142"/>
      <c r="I26" s="142"/>
      <c r="J26" s="2"/>
      <c r="K26" s="2">
        <v>23000</v>
      </c>
      <c r="L26" s="2">
        <f>K26/100*$M$8</f>
        <v>713</v>
      </c>
      <c r="M26" s="12">
        <f>ROUND(L26*$N$33,0)</f>
        <v>21</v>
      </c>
      <c r="N26" s="2">
        <f t="shared" si="4"/>
        <v>80</v>
      </c>
      <c r="O26" s="2"/>
      <c r="P26" s="2">
        <f>ROUND(M26*20%,0)</f>
        <v>4</v>
      </c>
    </row>
    <row r="27" spans="1:16" ht="40.5" customHeight="1" x14ac:dyDescent="0.2">
      <c r="J27" s="2"/>
      <c r="K27" s="2">
        <v>28700</v>
      </c>
      <c r="L27" s="2">
        <f>K27/100*$M$8</f>
        <v>889.7</v>
      </c>
      <c r="M27" s="12">
        <f>ROUND(L27*$N$33,0)</f>
        <v>27</v>
      </c>
      <c r="N27" s="2">
        <f t="shared" si="4"/>
        <v>102.6</v>
      </c>
      <c r="O27" s="2"/>
      <c r="P27" s="12">
        <f>ROUND(M27*20%,2)</f>
        <v>5.4</v>
      </c>
    </row>
    <row r="28" spans="1:16" ht="39.75" customHeight="1" x14ac:dyDescent="0.2">
      <c r="J28" s="2"/>
      <c r="K28" s="2">
        <v>23000</v>
      </c>
      <c r="L28" s="2">
        <f>K28/100*$M$8</f>
        <v>713</v>
      </c>
      <c r="M28" s="12">
        <f>ROUND(L28*$N$33,0)</f>
        <v>21</v>
      </c>
      <c r="N28" s="2">
        <f t="shared" si="4"/>
        <v>79.8</v>
      </c>
      <c r="O28" s="2"/>
      <c r="P28" s="12">
        <f>ROUND(M28*20%,2)</f>
        <v>4.2</v>
      </c>
    </row>
    <row r="29" spans="1:16" ht="27.75" customHeight="1" x14ac:dyDescent="0.2">
      <c r="J29" s="2"/>
      <c r="K29" s="2">
        <v>17000</v>
      </c>
      <c r="L29" s="2">
        <f>K29/100*$M$8</f>
        <v>527</v>
      </c>
      <c r="M29" s="12">
        <f>ROUND(L29*$N$33,0)</f>
        <v>16</v>
      </c>
      <c r="N29" s="2">
        <f t="shared" si="4"/>
        <v>60.8</v>
      </c>
      <c r="O29" s="2"/>
      <c r="P29" s="12">
        <f>ROUND(M29*20%,2)</f>
        <v>3.2</v>
      </c>
    </row>
    <row r="30" spans="1:16" ht="26.25" customHeight="1" x14ac:dyDescent="0.2">
      <c r="A30" s="141"/>
      <c r="B30" s="141"/>
      <c r="C30" s="141"/>
      <c r="D30" s="141"/>
      <c r="E30" s="141"/>
      <c r="F30" s="141"/>
      <c r="G30" s="141"/>
      <c r="H30" s="142"/>
      <c r="I30" s="142"/>
      <c r="J30" s="2"/>
      <c r="K30" s="2">
        <v>17000</v>
      </c>
      <c r="L30" s="2">
        <f>K30/100*$M$8</f>
        <v>527</v>
      </c>
      <c r="M30" s="12">
        <f>ROUND(L30*$N$33,0)</f>
        <v>16</v>
      </c>
      <c r="N30" s="2">
        <f t="shared" si="4"/>
        <v>60.8</v>
      </c>
      <c r="O30" s="2"/>
      <c r="P30" s="12">
        <f>ROUND(M30*20%,2)</f>
        <v>3.2</v>
      </c>
    </row>
    <row r="31" spans="1:16" x14ac:dyDescent="0.2">
      <c r="J31" s="2"/>
      <c r="K31" s="2"/>
      <c r="L31" s="2"/>
      <c r="M31" s="2"/>
      <c r="N31" s="2"/>
      <c r="O31" s="2"/>
      <c r="P31" s="2"/>
    </row>
    <row r="32" spans="1:16" x14ac:dyDescent="0.2">
      <c r="J32" s="2"/>
      <c r="K32" s="2"/>
      <c r="L32" s="2" t="s">
        <v>20</v>
      </c>
      <c r="M32" s="2"/>
      <c r="N32" s="2"/>
      <c r="O32" s="2"/>
      <c r="P32" s="2"/>
    </row>
    <row r="33" spans="1:16" x14ac:dyDescent="0.2">
      <c r="J33" s="2"/>
      <c r="K33" s="2"/>
      <c r="L33" s="13">
        <v>13000</v>
      </c>
      <c r="M33" s="14">
        <f>Баннеры!M41</f>
        <v>390</v>
      </c>
      <c r="N33" s="13">
        <f>M33/L33</f>
        <v>0.03</v>
      </c>
      <c r="O33" s="2"/>
      <c r="P33" s="2"/>
    </row>
    <row r="34" spans="1:16" x14ac:dyDescent="0.2">
      <c r="A34" s="6"/>
      <c r="B34" s="6"/>
      <c r="C34" s="6"/>
      <c r="D34" s="6"/>
      <c r="E34" s="6"/>
      <c r="F34" s="6"/>
      <c r="J34" s="2"/>
      <c r="K34" s="2"/>
      <c r="L34" s="2" t="s">
        <v>21</v>
      </c>
      <c r="M34" s="2" t="s">
        <v>22</v>
      </c>
      <c r="N34" s="2" t="s">
        <v>23</v>
      </c>
      <c r="O34" s="2"/>
      <c r="P34" s="2"/>
    </row>
    <row r="35" spans="1:16" x14ac:dyDescent="0.2">
      <c r="A35" s="6"/>
      <c r="B35" s="6"/>
      <c r="C35" s="6"/>
      <c r="D35" s="6"/>
      <c r="E35" s="6"/>
      <c r="F35" s="6"/>
      <c r="J35" s="2"/>
      <c r="K35" s="2"/>
      <c r="L35" s="2"/>
      <c r="M35" s="2"/>
      <c r="N35" s="2"/>
      <c r="O35" s="2"/>
      <c r="P35" s="2"/>
    </row>
  </sheetData>
  <mergeCells count="31">
    <mergeCell ref="A16:G17"/>
    <mergeCell ref="H16:I17"/>
    <mergeCell ref="A19:G20"/>
    <mergeCell ref="H19:I20"/>
    <mergeCell ref="A22:G23"/>
    <mergeCell ref="H22:I23"/>
    <mergeCell ref="A24:G24"/>
    <mergeCell ref="H24:I24"/>
    <mergeCell ref="A15:G15"/>
    <mergeCell ref="A26:G26"/>
    <mergeCell ref="H30:I30"/>
    <mergeCell ref="A30:G30"/>
    <mergeCell ref="H15:I15"/>
    <mergeCell ref="H26:I26"/>
    <mergeCell ref="H21:I21"/>
    <mergeCell ref="A13:G14"/>
    <mergeCell ref="H18:I18"/>
    <mergeCell ref="H13:I14"/>
    <mergeCell ref="A21:G21"/>
    <mergeCell ref="A18:G18"/>
    <mergeCell ref="A2:I2"/>
    <mergeCell ref="A3:I3"/>
    <mergeCell ref="A4:I4"/>
    <mergeCell ref="A6:I6"/>
    <mergeCell ref="A7:I7"/>
    <mergeCell ref="A9:G10"/>
    <mergeCell ref="H9:I10"/>
    <mergeCell ref="H11:I11"/>
    <mergeCell ref="H12:I12"/>
    <mergeCell ref="A11:G11"/>
    <mergeCell ref="A12:G12"/>
  </mergeCells>
  <phoneticPr fontId="1" type="noConversion"/>
  <printOptions horizontalCentered="1"/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P44"/>
  <sheetViews>
    <sheetView zoomScaleNormal="100" workbookViewId="0">
      <selection activeCell="O20" sqref="O20"/>
    </sheetView>
  </sheetViews>
  <sheetFormatPr defaultRowHeight="12.75" x14ac:dyDescent="0.2"/>
  <cols>
    <col min="1" max="1" width="11.42578125" customWidth="1"/>
    <col min="2" max="2" width="11.7109375" customWidth="1"/>
    <col min="3" max="3" width="23" customWidth="1"/>
    <col min="4" max="9" width="6.7109375" customWidth="1"/>
  </cols>
  <sheetData>
    <row r="2" spans="1:9" x14ac:dyDescent="0.2">
      <c r="A2" s="28" t="str">
        <f>Статьи!A2</f>
        <v>ПРАЙС-ЛИСТ УСЛУГ НА 2019 ГОД</v>
      </c>
      <c r="B2" s="28"/>
      <c r="C2" s="28"/>
      <c r="D2" s="28"/>
      <c r="E2" s="28"/>
      <c r="F2" s="28"/>
      <c r="G2" s="28"/>
      <c r="H2" s="28"/>
      <c r="I2" s="28"/>
    </row>
    <row r="3" spans="1:9" x14ac:dyDescent="0.2">
      <c r="A3" s="28" t="str">
        <f>Статьи!A3</f>
        <v>РЕДАКЦИОННО-ИЗДАТЕЛЬСКОГО ГОСУДАРСТВЕННОГО УЧРЕЖДЕНИЯ</v>
      </c>
      <c r="B3" s="28"/>
      <c r="C3" s="28"/>
      <c r="D3" s="28"/>
      <c r="E3" s="28"/>
      <c r="F3" s="28"/>
      <c r="G3" s="28"/>
      <c r="H3" s="28"/>
      <c r="I3" s="28"/>
    </row>
    <row r="4" spans="1:9" x14ac:dyDescent="0.2">
      <c r="A4" s="28" t="str">
        <f>Статьи!A4</f>
        <v>"ВЕСТНИК БЕЛНЕФТЕХИМА"</v>
      </c>
      <c r="B4" s="28"/>
      <c r="C4" s="28"/>
      <c r="D4" s="28"/>
      <c r="E4" s="28"/>
      <c r="F4" s="28"/>
      <c r="G4" s="28"/>
      <c r="H4" s="28"/>
      <c r="I4" s="28"/>
    </row>
    <row r="6" spans="1:9" ht="15.75" x14ac:dyDescent="0.25">
      <c r="A6" s="46" t="s">
        <v>18</v>
      </c>
      <c r="B6" s="46"/>
      <c r="C6" s="46"/>
      <c r="D6" s="46"/>
      <c r="E6" s="46"/>
      <c r="F6" s="46"/>
      <c r="G6" s="46"/>
      <c r="H6" s="46"/>
      <c r="I6" s="46"/>
    </row>
    <row r="7" spans="1:9" ht="15.75" x14ac:dyDescent="0.25">
      <c r="A7" s="46" t="s">
        <v>28</v>
      </c>
      <c r="B7" s="46"/>
      <c r="C7" s="46"/>
      <c r="D7" s="46"/>
      <c r="E7" s="46"/>
      <c r="F7" s="46"/>
      <c r="G7" s="46"/>
      <c r="H7" s="46"/>
      <c r="I7" s="46"/>
    </row>
    <row r="9" spans="1:9" x14ac:dyDescent="0.2">
      <c r="A9" s="52" t="s">
        <v>29</v>
      </c>
      <c r="B9" s="53"/>
      <c r="C9" s="54"/>
      <c r="D9" s="90" t="s">
        <v>32</v>
      </c>
      <c r="E9" s="91"/>
      <c r="F9" s="90" t="s">
        <v>33</v>
      </c>
      <c r="G9" s="91"/>
      <c r="H9" s="90" t="s">
        <v>34</v>
      </c>
      <c r="I9" s="91"/>
    </row>
    <row r="10" spans="1:9" x14ac:dyDescent="0.2">
      <c r="A10" s="55"/>
      <c r="B10" s="56"/>
      <c r="C10" s="57"/>
      <c r="D10" s="92"/>
      <c r="E10" s="93"/>
      <c r="F10" s="92"/>
      <c r="G10" s="93"/>
      <c r="H10" s="92"/>
      <c r="I10" s="93"/>
    </row>
    <row r="11" spans="1:9" ht="19.5" customHeight="1" x14ac:dyDescent="0.2">
      <c r="A11" s="62" t="s">
        <v>43</v>
      </c>
      <c r="B11" s="63"/>
      <c r="C11" s="64"/>
      <c r="D11" s="71" t="s">
        <v>39</v>
      </c>
      <c r="E11" s="71"/>
      <c r="F11" s="71" t="s">
        <v>39</v>
      </c>
      <c r="G11" s="71"/>
      <c r="H11" s="87" t="s">
        <v>39</v>
      </c>
      <c r="I11" s="87"/>
    </row>
    <row r="12" spans="1:9" ht="19.5" customHeight="1" x14ac:dyDescent="0.2">
      <c r="A12" s="65" t="s">
        <v>44</v>
      </c>
      <c r="B12" s="66"/>
      <c r="C12" s="67"/>
      <c r="D12" s="70" t="s">
        <v>40</v>
      </c>
      <c r="E12" s="70"/>
      <c r="F12" s="70" t="s">
        <v>39</v>
      </c>
      <c r="G12" s="70"/>
      <c r="H12" s="72" t="s">
        <v>39</v>
      </c>
      <c r="I12" s="72"/>
    </row>
    <row r="13" spans="1:9" ht="36" customHeight="1" x14ac:dyDescent="0.2">
      <c r="A13" s="65" t="s">
        <v>72</v>
      </c>
      <c r="B13" s="66"/>
      <c r="C13" s="67"/>
      <c r="D13" s="70" t="s">
        <v>40</v>
      </c>
      <c r="E13" s="70"/>
      <c r="F13" s="70" t="s">
        <v>40</v>
      </c>
      <c r="G13" s="70"/>
      <c r="H13" s="72" t="s">
        <v>35</v>
      </c>
      <c r="I13" s="72"/>
    </row>
    <row r="14" spans="1:9" ht="34.5" customHeight="1" x14ac:dyDescent="0.2">
      <c r="A14" s="65" t="s">
        <v>73</v>
      </c>
      <c r="B14" s="66"/>
      <c r="C14" s="67"/>
      <c r="D14" s="70" t="s">
        <v>40</v>
      </c>
      <c r="E14" s="70"/>
      <c r="F14" s="70" t="s">
        <v>40</v>
      </c>
      <c r="G14" s="70"/>
      <c r="H14" s="72" t="s">
        <v>36</v>
      </c>
      <c r="I14" s="72"/>
    </row>
    <row r="15" spans="1:9" ht="30.75" customHeight="1" x14ac:dyDescent="0.2">
      <c r="A15" s="65" t="s">
        <v>58</v>
      </c>
      <c r="B15" s="66"/>
      <c r="C15" s="67"/>
      <c r="D15" s="70" t="s">
        <v>40</v>
      </c>
      <c r="E15" s="70"/>
      <c r="F15" s="72" t="s">
        <v>74</v>
      </c>
      <c r="G15" s="72"/>
      <c r="H15" s="72" t="s">
        <v>41</v>
      </c>
      <c r="I15" s="72"/>
    </row>
    <row r="16" spans="1:9" ht="32.25" customHeight="1" x14ac:dyDescent="0.2">
      <c r="A16" s="65" t="s">
        <v>76</v>
      </c>
      <c r="B16" s="66"/>
      <c r="C16" s="67"/>
      <c r="D16" s="70" t="s">
        <v>40</v>
      </c>
      <c r="E16" s="70"/>
      <c r="F16" s="72" t="s">
        <v>37</v>
      </c>
      <c r="G16" s="72"/>
      <c r="H16" s="72" t="s">
        <v>42</v>
      </c>
      <c r="I16" s="72"/>
    </row>
    <row r="17" spans="1:16" ht="33" customHeight="1" x14ac:dyDescent="0.2">
      <c r="A17" s="65" t="s">
        <v>77</v>
      </c>
      <c r="B17" s="66"/>
      <c r="C17" s="67"/>
      <c r="D17" s="70" t="s">
        <v>40</v>
      </c>
      <c r="E17" s="70"/>
      <c r="F17" s="72" t="s">
        <v>42</v>
      </c>
      <c r="G17" s="72"/>
      <c r="H17" s="72" t="s">
        <v>38</v>
      </c>
      <c r="I17" s="72"/>
      <c r="J17" s="2"/>
      <c r="K17" s="2"/>
      <c r="L17" s="2"/>
      <c r="M17" s="2"/>
      <c r="N17" s="2"/>
      <c r="O17" s="2"/>
    </row>
    <row r="18" spans="1:16" ht="32.25" customHeight="1" x14ac:dyDescent="0.2">
      <c r="A18" s="73" t="s">
        <v>30</v>
      </c>
      <c r="B18" s="74"/>
      <c r="C18" s="75"/>
      <c r="D18" s="79" t="s">
        <v>31</v>
      </c>
      <c r="E18" s="80"/>
      <c r="F18" s="83">
        <f>M22</f>
        <v>61</v>
      </c>
      <c r="G18" s="84"/>
      <c r="H18" s="88">
        <f>M23</f>
        <v>161</v>
      </c>
      <c r="I18" s="84"/>
      <c r="J18" s="2"/>
      <c r="K18" s="2"/>
      <c r="L18" s="2"/>
      <c r="M18" s="2"/>
      <c r="N18" s="2"/>
      <c r="O18" s="2"/>
    </row>
    <row r="19" spans="1:16" ht="20.25" customHeight="1" x14ac:dyDescent="0.2">
      <c r="A19" s="76"/>
      <c r="B19" s="77"/>
      <c r="C19" s="78"/>
      <c r="D19" s="81"/>
      <c r="E19" s="82"/>
      <c r="F19" s="85"/>
      <c r="G19" s="86"/>
      <c r="H19" s="89"/>
      <c r="I19" s="86"/>
      <c r="J19" s="2"/>
      <c r="K19" s="2" t="s">
        <v>6</v>
      </c>
      <c r="L19" s="2"/>
      <c r="M19" s="2">
        <v>3.4</v>
      </c>
      <c r="N19" s="2" t="s">
        <v>7</v>
      </c>
      <c r="O19" s="2"/>
    </row>
    <row r="20" spans="1:16" ht="23.2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2"/>
      <c r="K20" s="2"/>
      <c r="L20" s="2"/>
      <c r="M20" s="2"/>
      <c r="N20" s="2"/>
      <c r="O20" s="2"/>
    </row>
    <row r="21" spans="1:16" ht="30.75" customHeight="1" x14ac:dyDescent="0.2">
      <c r="A21" s="139"/>
      <c r="B21" s="139"/>
      <c r="C21" s="139"/>
      <c r="D21" s="144"/>
      <c r="E21" s="144"/>
      <c r="F21" s="144"/>
      <c r="G21" s="144"/>
      <c r="H21" s="145"/>
      <c r="I21" s="145"/>
      <c r="J21" s="2"/>
      <c r="K21" s="2"/>
      <c r="L21" s="2"/>
      <c r="M21" s="2"/>
      <c r="N21" s="2"/>
      <c r="O21" s="2"/>
    </row>
    <row r="22" spans="1:16" x14ac:dyDescent="0.2">
      <c r="A22" s="6"/>
      <c r="B22" s="6"/>
      <c r="C22" s="6"/>
      <c r="D22" s="6"/>
      <c r="E22" s="6"/>
      <c r="F22" s="6"/>
      <c r="G22" s="6"/>
      <c r="H22" s="6"/>
      <c r="I22" s="6"/>
      <c r="J22" s="2"/>
      <c r="K22" s="2">
        <v>30000</v>
      </c>
      <c r="L22" s="2">
        <f>K22/100*$M$19</f>
        <v>1020</v>
      </c>
      <c r="M22" s="12">
        <f>ROUND(L22*$N$37*2,0)</f>
        <v>61</v>
      </c>
      <c r="N22" s="2"/>
      <c r="O22" s="2"/>
      <c r="P22" s="2"/>
    </row>
    <row r="23" spans="1:16" ht="29.2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2"/>
      <c r="K23" s="2">
        <v>79000</v>
      </c>
      <c r="L23" s="2">
        <f>K23/100*$M$19</f>
        <v>2686</v>
      </c>
      <c r="M23" s="12">
        <f>ROUND(L23*$N$37*2,0)</f>
        <v>161</v>
      </c>
      <c r="N23" s="2"/>
      <c r="O23" s="2"/>
      <c r="P23" s="2"/>
    </row>
    <row r="24" spans="1:16" ht="36" customHeight="1" x14ac:dyDescent="0.2">
      <c r="J24" s="2"/>
      <c r="K24" s="2"/>
      <c r="L24" s="2"/>
      <c r="M24" s="12"/>
      <c r="N24" s="2"/>
      <c r="O24" s="2"/>
      <c r="P24" s="2"/>
    </row>
    <row r="25" spans="1:16" ht="24.75" customHeight="1" x14ac:dyDescent="0.2">
      <c r="J25" s="2"/>
      <c r="K25" s="2"/>
      <c r="L25" s="2"/>
      <c r="M25" s="12"/>
      <c r="N25" s="2"/>
      <c r="O25" s="2"/>
      <c r="P25" s="2"/>
    </row>
    <row r="26" spans="1:16" ht="25.5" customHeight="1" x14ac:dyDescent="0.2">
      <c r="J26" s="2"/>
      <c r="K26" s="2"/>
      <c r="L26" s="2"/>
      <c r="M26" s="12"/>
      <c r="N26" s="2"/>
      <c r="O26" s="2"/>
      <c r="P26" s="2"/>
    </row>
    <row r="27" spans="1:16" ht="24" hidden="1" customHeight="1" x14ac:dyDescent="0.2">
      <c r="J27" s="2"/>
      <c r="K27" s="2"/>
      <c r="L27" s="2"/>
      <c r="M27" s="12"/>
      <c r="N27" s="2"/>
      <c r="O27" s="2"/>
      <c r="P27" s="2"/>
    </row>
    <row r="28" spans="1:16" ht="27" customHeight="1" x14ac:dyDescent="0.2">
      <c r="J28" s="2"/>
      <c r="K28" s="2"/>
      <c r="L28" s="2"/>
      <c r="M28" s="12"/>
      <c r="N28" s="2"/>
      <c r="O28" s="2"/>
      <c r="P28" s="2"/>
    </row>
    <row r="29" spans="1:16" ht="27" customHeight="1" x14ac:dyDescent="0.2">
      <c r="J29" s="2"/>
      <c r="K29" s="2"/>
      <c r="L29" s="2"/>
      <c r="M29" s="12"/>
      <c r="N29" s="2"/>
      <c r="O29" s="2"/>
      <c r="P29" s="2"/>
    </row>
    <row r="30" spans="1:16" ht="15.75" customHeight="1" x14ac:dyDescent="0.2">
      <c r="J30" s="2"/>
      <c r="K30" s="2"/>
      <c r="L30" s="2"/>
      <c r="M30" s="12"/>
      <c r="N30" s="2"/>
      <c r="O30" s="2"/>
      <c r="P30" s="2"/>
    </row>
    <row r="31" spans="1:16" ht="16.5" customHeight="1" x14ac:dyDescent="0.2">
      <c r="J31" s="2"/>
      <c r="K31" s="2"/>
      <c r="L31" s="2"/>
      <c r="M31" s="12"/>
      <c r="N31" s="2"/>
      <c r="O31" s="2"/>
      <c r="P31" s="2"/>
    </row>
    <row r="32" spans="1:16" ht="27" customHeight="1" x14ac:dyDescent="0.2">
      <c r="J32" s="2"/>
      <c r="K32" s="2"/>
      <c r="L32" s="2"/>
      <c r="M32" s="12"/>
      <c r="N32" s="2"/>
      <c r="O32" s="2"/>
      <c r="P32" s="2"/>
    </row>
    <row r="33" spans="1:16" x14ac:dyDescent="0.2">
      <c r="J33" s="2"/>
      <c r="K33" s="2"/>
      <c r="L33" s="2"/>
      <c r="M33" s="2"/>
      <c r="N33" s="2"/>
      <c r="O33" s="2"/>
      <c r="P33" s="2"/>
    </row>
    <row r="34" spans="1:16" x14ac:dyDescent="0.2">
      <c r="H34" s="6"/>
      <c r="I34" s="6"/>
      <c r="J34" s="2"/>
      <c r="K34" s="2"/>
      <c r="L34" s="2"/>
      <c r="M34" s="12"/>
      <c r="N34" s="2"/>
      <c r="O34" s="2"/>
      <c r="P34" s="2"/>
    </row>
    <row r="35" spans="1:16" x14ac:dyDescent="0.2">
      <c r="A35" s="68"/>
      <c r="B35" s="68"/>
      <c r="C35" s="68"/>
      <c r="D35" s="1"/>
      <c r="E35" s="1"/>
      <c r="F35" s="69"/>
      <c r="G35" s="69"/>
      <c r="H35" s="69"/>
      <c r="I35" s="69"/>
      <c r="J35" s="2"/>
      <c r="K35" s="2"/>
      <c r="L35" s="2"/>
      <c r="M35" s="2"/>
      <c r="N35" s="2"/>
      <c r="O35" s="2"/>
    </row>
    <row r="36" spans="1:16" x14ac:dyDescent="0.2">
      <c r="J36" s="2"/>
      <c r="K36" s="2"/>
      <c r="L36" s="2" t="s">
        <v>20</v>
      </c>
      <c r="M36" s="2"/>
      <c r="N36" s="2"/>
      <c r="O36" s="2"/>
    </row>
    <row r="37" spans="1:16" x14ac:dyDescent="0.2">
      <c r="A37" s="6"/>
      <c r="B37" s="6"/>
      <c r="C37" s="6"/>
      <c r="D37" s="6"/>
      <c r="E37" s="6"/>
      <c r="J37" s="2"/>
      <c r="K37" s="2"/>
      <c r="L37" s="13">
        <v>13000</v>
      </c>
      <c r="M37" s="14">
        <f>Статьи!M33</f>
        <v>390</v>
      </c>
      <c r="N37" s="13">
        <f>M37/L37</f>
        <v>0.03</v>
      </c>
      <c r="O37" s="2"/>
    </row>
    <row r="38" spans="1:16" x14ac:dyDescent="0.2">
      <c r="A38" s="6"/>
      <c r="B38" s="6"/>
      <c r="C38" s="6"/>
      <c r="D38" s="6"/>
      <c r="E38" s="6"/>
      <c r="J38" s="2"/>
      <c r="K38" s="2"/>
      <c r="L38" s="2" t="s">
        <v>21</v>
      </c>
      <c r="M38" s="2" t="s">
        <v>22</v>
      </c>
      <c r="N38" s="2" t="s">
        <v>23</v>
      </c>
      <c r="O38" s="2"/>
    </row>
    <row r="39" spans="1:16" x14ac:dyDescent="0.2">
      <c r="A39" s="6"/>
      <c r="B39" s="6"/>
      <c r="C39" s="6"/>
      <c r="D39" s="6"/>
      <c r="E39" s="6"/>
      <c r="J39" s="2"/>
      <c r="K39" s="2"/>
      <c r="L39" s="2"/>
      <c r="M39" s="2"/>
      <c r="N39" s="2"/>
      <c r="O39" s="2"/>
    </row>
    <row r="40" spans="1:16" x14ac:dyDescent="0.2">
      <c r="A40" s="6"/>
      <c r="B40" s="6"/>
      <c r="C40" s="6"/>
      <c r="D40" s="6"/>
      <c r="E40" s="6"/>
      <c r="J40" s="2"/>
      <c r="K40" s="2"/>
      <c r="L40" s="2"/>
      <c r="M40" s="2"/>
      <c r="N40" s="2"/>
      <c r="O40" s="2"/>
    </row>
    <row r="41" spans="1:16" x14ac:dyDescent="0.2">
      <c r="A41" s="6"/>
      <c r="B41" s="6"/>
      <c r="C41" s="6"/>
      <c r="D41" s="6"/>
      <c r="E41" s="6"/>
      <c r="J41" s="2"/>
      <c r="K41" s="2"/>
      <c r="L41" s="2"/>
      <c r="M41" s="2"/>
      <c r="N41" s="2"/>
      <c r="O41" s="2"/>
    </row>
    <row r="42" spans="1:16" x14ac:dyDescent="0.2">
      <c r="A42" s="6"/>
      <c r="B42" s="6"/>
      <c r="C42" s="6"/>
      <c r="D42" s="6"/>
      <c r="E42" s="6"/>
      <c r="J42" s="2"/>
      <c r="K42" s="2"/>
      <c r="L42" s="2"/>
      <c r="M42" s="2"/>
      <c r="N42" s="2"/>
      <c r="O42" s="2"/>
    </row>
    <row r="43" spans="1:16" ht="9" customHeight="1" x14ac:dyDescent="0.2">
      <c r="A43" s="134"/>
      <c r="B43" s="134"/>
      <c r="C43" s="6"/>
      <c r="D43" s="6"/>
      <c r="E43" s="6"/>
      <c r="J43" s="2"/>
      <c r="K43" s="2"/>
      <c r="L43" s="2"/>
      <c r="M43" s="2"/>
      <c r="N43" s="2"/>
      <c r="O43" s="2"/>
    </row>
    <row r="44" spans="1:16" x14ac:dyDescent="0.2">
      <c r="A44" s="6"/>
      <c r="B44" s="6"/>
      <c r="C44" s="6"/>
      <c r="D44" s="6"/>
      <c r="E44" s="6"/>
      <c r="J44" s="2"/>
      <c r="K44" s="2"/>
      <c r="L44" s="2"/>
      <c r="M44" s="2"/>
      <c r="N44" s="2"/>
      <c r="O44" s="2"/>
    </row>
  </sheetData>
  <mergeCells count="49">
    <mergeCell ref="H16:I16"/>
    <mergeCell ref="H17:I17"/>
    <mergeCell ref="H21:I21"/>
    <mergeCell ref="F16:G16"/>
    <mergeCell ref="A21:C21"/>
    <mergeCell ref="F21:G21"/>
    <mergeCell ref="D16:E16"/>
    <mergeCell ref="D17:E17"/>
    <mergeCell ref="D21:E21"/>
    <mergeCell ref="A17:C17"/>
    <mergeCell ref="H15:I15"/>
    <mergeCell ref="F15:G15"/>
    <mergeCell ref="H11:I11"/>
    <mergeCell ref="H12:I12"/>
    <mergeCell ref="H13:I13"/>
    <mergeCell ref="H14:I14"/>
    <mergeCell ref="F11:G11"/>
    <mergeCell ref="F12:G12"/>
    <mergeCell ref="F13:G13"/>
    <mergeCell ref="F14:G14"/>
    <mergeCell ref="A43:B43"/>
    <mergeCell ref="F35:G35"/>
    <mergeCell ref="H35:I35"/>
    <mergeCell ref="A35:C35"/>
    <mergeCell ref="A18:C19"/>
    <mergeCell ref="D18:E19"/>
    <mergeCell ref="F18:G19"/>
    <mergeCell ref="H18:I19"/>
    <mergeCell ref="D12:E12"/>
    <mergeCell ref="D13:E13"/>
    <mergeCell ref="F17:G17"/>
    <mergeCell ref="D15:E15"/>
    <mergeCell ref="A15:C15"/>
    <mergeCell ref="A16:C16"/>
    <mergeCell ref="A2:I2"/>
    <mergeCell ref="A3:I3"/>
    <mergeCell ref="A4:I4"/>
    <mergeCell ref="D14:E14"/>
    <mergeCell ref="A11:C11"/>
    <mergeCell ref="A12:C12"/>
    <mergeCell ref="A13:C13"/>
    <mergeCell ref="A14:C14"/>
    <mergeCell ref="A6:I6"/>
    <mergeCell ref="D11:E11"/>
    <mergeCell ref="A7:I7"/>
    <mergeCell ref="H9:I10"/>
    <mergeCell ref="A9:C10"/>
    <mergeCell ref="D9:E10"/>
    <mergeCell ref="F9:G10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46"/>
  <sheetViews>
    <sheetView tabSelected="1" zoomScaleNormal="100" workbookViewId="0">
      <selection activeCell="M28" sqref="M28"/>
    </sheetView>
  </sheetViews>
  <sheetFormatPr defaultRowHeight="28.5" customHeight="1" x14ac:dyDescent="0.2"/>
  <cols>
    <col min="1" max="2" width="20.7109375" customWidth="1"/>
    <col min="3" max="3" width="10.7109375" customWidth="1"/>
    <col min="4" max="9" width="5.7109375" customWidth="1"/>
  </cols>
  <sheetData>
    <row r="1" spans="1:15" ht="15.75" customHeight="1" x14ac:dyDescent="0.2"/>
    <row r="2" spans="1:15" ht="15.75" customHeight="1" x14ac:dyDescent="0.2">
      <c r="A2" s="28" t="str">
        <f>Статьи!A2</f>
        <v>ПРАЙС-ЛИСТ УСЛУГ НА 2019 ГОД</v>
      </c>
      <c r="B2" s="28"/>
      <c r="C2" s="28"/>
      <c r="D2" s="28"/>
      <c r="E2" s="28"/>
      <c r="F2" s="28"/>
      <c r="G2" s="28"/>
      <c r="H2" s="28"/>
      <c r="I2" s="28"/>
    </row>
    <row r="3" spans="1:15" ht="15.75" customHeight="1" x14ac:dyDescent="0.2">
      <c r="A3" s="28" t="str">
        <f>Статьи!A3</f>
        <v>РЕДАКЦИОННО-ИЗДАТЕЛЬСКОГО ГОСУДАРСТВЕННОГО УЧРЕЖДЕНИЯ</v>
      </c>
      <c r="B3" s="28"/>
      <c r="C3" s="28"/>
      <c r="D3" s="28"/>
      <c r="E3" s="28"/>
      <c r="F3" s="28"/>
      <c r="G3" s="28"/>
      <c r="H3" s="28"/>
      <c r="I3" s="28"/>
    </row>
    <row r="4" spans="1:15" ht="15.75" customHeight="1" x14ac:dyDescent="0.2">
      <c r="A4" s="28" t="str">
        <f>Статьи!A4</f>
        <v>"ВЕСТНИК БЕЛНЕФТЕХИМА"</v>
      </c>
      <c r="B4" s="28"/>
      <c r="C4" s="28"/>
      <c r="D4" s="28"/>
      <c r="E4" s="28"/>
      <c r="F4" s="28"/>
      <c r="G4" s="28"/>
      <c r="H4" s="28"/>
      <c r="I4" s="28"/>
    </row>
    <row r="5" spans="1:15" ht="19.5" customHeight="1" x14ac:dyDescent="0.2"/>
    <row r="6" spans="1:15" ht="23.25" customHeight="1" x14ac:dyDescent="0.25">
      <c r="A6" s="46" t="s">
        <v>18</v>
      </c>
      <c r="B6" s="46"/>
      <c r="C6" s="46"/>
      <c r="D6" s="46"/>
      <c r="E6" s="46"/>
      <c r="F6" s="46"/>
      <c r="G6" s="46"/>
      <c r="H6" s="46"/>
      <c r="I6" s="46"/>
    </row>
    <row r="7" spans="1:15" ht="18.75" customHeight="1" x14ac:dyDescent="0.25">
      <c r="A7" s="46" t="s">
        <v>47</v>
      </c>
      <c r="B7" s="46"/>
      <c r="C7" s="46"/>
      <c r="D7" s="46"/>
      <c r="E7" s="46"/>
      <c r="F7" s="46"/>
      <c r="G7" s="46"/>
      <c r="H7" s="46"/>
      <c r="I7" s="46"/>
    </row>
    <row r="8" spans="1:15" ht="12.75" customHeight="1" x14ac:dyDescent="0.2"/>
    <row r="9" spans="1:15" ht="28.5" customHeight="1" x14ac:dyDescent="0.2">
      <c r="A9" s="52" t="s">
        <v>48</v>
      </c>
      <c r="B9" s="54"/>
      <c r="C9" s="124" t="s">
        <v>79</v>
      </c>
      <c r="D9" s="120" t="s">
        <v>80</v>
      </c>
      <c r="E9" s="121"/>
      <c r="F9" s="120" t="s">
        <v>81</v>
      </c>
      <c r="G9" s="121"/>
      <c r="H9" s="120" t="s">
        <v>82</v>
      </c>
      <c r="I9" s="121"/>
    </row>
    <row r="10" spans="1:15" ht="16.5" customHeight="1" x14ac:dyDescent="0.2">
      <c r="A10" s="55"/>
      <c r="B10" s="57"/>
      <c r="C10" s="125"/>
      <c r="D10" s="122"/>
      <c r="E10" s="123"/>
      <c r="F10" s="122"/>
      <c r="G10" s="123"/>
      <c r="H10" s="122"/>
      <c r="I10" s="123"/>
    </row>
    <row r="11" spans="1:15" ht="75.75" customHeight="1" x14ac:dyDescent="0.2">
      <c r="A11" s="62" t="s">
        <v>78</v>
      </c>
      <c r="B11" s="64"/>
      <c r="C11" s="5" t="s">
        <v>40</v>
      </c>
      <c r="D11" s="111" t="s">
        <v>39</v>
      </c>
      <c r="E11" s="111"/>
      <c r="F11" s="111" t="s">
        <v>39</v>
      </c>
      <c r="G11" s="111"/>
      <c r="H11" s="119" t="s">
        <v>39</v>
      </c>
      <c r="I11" s="119"/>
    </row>
    <row r="12" spans="1:15" ht="45" customHeight="1" x14ac:dyDescent="0.2">
      <c r="A12" s="65" t="s">
        <v>83</v>
      </c>
      <c r="B12" s="67"/>
      <c r="C12" s="3" t="s">
        <v>84</v>
      </c>
      <c r="D12" s="70" t="s">
        <v>84</v>
      </c>
      <c r="E12" s="70"/>
      <c r="F12" s="70" t="s">
        <v>85</v>
      </c>
      <c r="G12" s="70"/>
      <c r="H12" s="72" t="s">
        <v>54</v>
      </c>
      <c r="I12" s="72"/>
    </row>
    <row r="13" spans="1:15" ht="45" customHeight="1" x14ac:dyDescent="0.2">
      <c r="A13" s="65" t="s">
        <v>52</v>
      </c>
      <c r="B13" s="67"/>
      <c r="C13" s="19" t="s">
        <v>40</v>
      </c>
      <c r="D13" s="70" t="s">
        <v>55</v>
      </c>
      <c r="E13" s="70"/>
      <c r="F13" s="70" t="s">
        <v>56</v>
      </c>
      <c r="G13" s="70"/>
      <c r="H13" s="70" t="s">
        <v>57</v>
      </c>
      <c r="I13" s="70"/>
    </row>
    <row r="14" spans="1:15" ht="45" customHeight="1" x14ac:dyDescent="0.2">
      <c r="A14" s="65" t="s">
        <v>86</v>
      </c>
      <c r="B14" s="67"/>
      <c r="C14" s="19">
        <v>1</v>
      </c>
      <c r="D14" s="70">
        <v>1</v>
      </c>
      <c r="E14" s="70"/>
      <c r="F14" s="70">
        <v>1</v>
      </c>
      <c r="G14" s="70"/>
      <c r="H14" s="118">
        <v>2</v>
      </c>
      <c r="I14" s="118"/>
    </row>
    <row r="15" spans="1:15" ht="28.5" customHeight="1" x14ac:dyDescent="0.2">
      <c r="A15" s="65" t="s">
        <v>87</v>
      </c>
      <c r="B15" s="67"/>
      <c r="C15" s="3">
        <v>1</v>
      </c>
      <c r="D15" s="70">
        <v>1</v>
      </c>
      <c r="E15" s="70"/>
      <c r="F15" s="70">
        <v>1</v>
      </c>
      <c r="G15" s="70"/>
      <c r="H15" s="118">
        <v>2</v>
      </c>
      <c r="I15" s="118"/>
    </row>
    <row r="16" spans="1:15" ht="28.5" customHeight="1" x14ac:dyDescent="0.2">
      <c r="A16" s="65" t="s">
        <v>53</v>
      </c>
      <c r="B16" s="67"/>
      <c r="C16" s="19" t="s">
        <v>40</v>
      </c>
      <c r="D16" s="70">
        <v>1</v>
      </c>
      <c r="E16" s="70"/>
      <c r="F16" s="118">
        <v>1</v>
      </c>
      <c r="G16" s="118"/>
      <c r="H16" s="118">
        <v>1</v>
      </c>
      <c r="I16" s="118"/>
      <c r="J16" s="2"/>
      <c r="K16" s="2"/>
      <c r="L16" s="2"/>
      <c r="M16" s="2"/>
      <c r="N16" s="2"/>
      <c r="O16" s="2"/>
    </row>
    <row r="17" spans="1:16" ht="28.5" customHeight="1" x14ac:dyDescent="0.2">
      <c r="A17" s="108" t="s">
        <v>88</v>
      </c>
      <c r="B17" s="109"/>
      <c r="C17" s="110" t="s">
        <v>89</v>
      </c>
      <c r="D17" s="116" t="s">
        <v>89</v>
      </c>
      <c r="E17" s="117"/>
      <c r="F17" s="116" t="s">
        <v>91</v>
      </c>
      <c r="G17" s="117"/>
      <c r="H17" s="146" t="s">
        <v>90</v>
      </c>
      <c r="I17" s="147"/>
      <c r="J17" s="2"/>
      <c r="K17" s="2"/>
      <c r="L17" s="2"/>
      <c r="M17" s="2"/>
      <c r="N17" s="2"/>
      <c r="O17" s="2"/>
    </row>
    <row r="18" spans="1:16" ht="18" customHeight="1" x14ac:dyDescent="0.2">
      <c r="A18" s="138"/>
      <c r="B18" s="140"/>
      <c r="C18" s="148"/>
      <c r="D18" s="149"/>
      <c r="E18" s="150"/>
      <c r="F18" s="149"/>
      <c r="G18" s="150"/>
      <c r="H18" s="151"/>
      <c r="I18" s="152"/>
      <c r="J18" s="2"/>
      <c r="K18" s="2" t="s">
        <v>6</v>
      </c>
      <c r="L18" s="2"/>
      <c r="M18" s="2">
        <v>3.1</v>
      </c>
      <c r="N18" s="2" t="s">
        <v>7</v>
      </c>
      <c r="O18" s="2"/>
    </row>
    <row r="19" spans="1:16" ht="15.75" customHeight="1" x14ac:dyDescent="0.2">
      <c r="A19" s="96" t="s">
        <v>49</v>
      </c>
      <c r="B19" s="97"/>
      <c r="C19" s="8" t="str">
        <f>CONCATENATE(M21, ".00 BYN")</f>
        <v>45.00 BYN</v>
      </c>
      <c r="D19" s="79" t="str">
        <f>CONCATENATE(M22, ".00 BYN")</f>
        <v>63.00 BYN</v>
      </c>
      <c r="E19" s="80"/>
      <c r="F19" s="83" t="str">
        <f>CONCATENATE(M23, ".00 BYN")</f>
        <v>82.00 BYN</v>
      </c>
      <c r="G19" s="84"/>
      <c r="H19" s="83" t="str">
        <f>CONCATENATE(M24, ".00 BYN")</f>
        <v>119.00 BYN</v>
      </c>
      <c r="I19" s="84"/>
      <c r="J19" s="2"/>
      <c r="K19" s="2"/>
      <c r="L19" s="2"/>
      <c r="M19" s="2"/>
      <c r="N19" s="2"/>
      <c r="O19" s="2"/>
    </row>
    <row r="20" spans="1:16" ht="15.75" customHeight="1" x14ac:dyDescent="0.2">
      <c r="A20" s="98"/>
      <c r="B20" s="99"/>
      <c r="C20" s="9" t="s">
        <v>50</v>
      </c>
      <c r="D20" s="106" t="s">
        <v>50</v>
      </c>
      <c r="E20" s="107"/>
      <c r="F20" s="94" t="s">
        <v>50</v>
      </c>
      <c r="G20" s="95"/>
      <c r="H20" s="94" t="s">
        <v>50</v>
      </c>
      <c r="I20" s="95"/>
      <c r="J20" s="2"/>
      <c r="K20" s="2"/>
      <c r="L20" s="2"/>
      <c r="M20" s="2"/>
      <c r="N20" s="2"/>
      <c r="O20" s="2"/>
    </row>
    <row r="21" spans="1:16" ht="15.75" customHeight="1" x14ac:dyDescent="0.2">
      <c r="A21" s="98"/>
      <c r="B21" s="99"/>
      <c r="C21" s="10" t="str">
        <f>CONCATENATE(N21, ".00 BYN")</f>
        <v>540.00 BYN</v>
      </c>
      <c r="D21" s="102" t="str">
        <f>CONCATENATE(N22, ".00 BYN")</f>
        <v>756.00 BYN</v>
      </c>
      <c r="E21" s="103"/>
      <c r="F21" s="104" t="str">
        <f>CONCATENATE(N23, ".00 BYN")</f>
        <v>984.00 BYN</v>
      </c>
      <c r="G21" s="105"/>
      <c r="H21" s="104" t="str">
        <f>CONCATENATE(N24, ".00 BYN")</f>
        <v>1428.00 BYN</v>
      </c>
      <c r="I21" s="105"/>
      <c r="J21" s="2"/>
      <c r="K21" s="2">
        <v>48000</v>
      </c>
      <c r="L21" s="2">
        <f>K21/100*$M$18</f>
        <v>1488</v>
      </c>
      <c r="M21" s="12">
        <f>ROUND(L21*$N$39,0)</f>
        <v>45</v>
      </c>
      <c r="N21" s="12">
        <f>M21*12</f>
        <v>540</v>
      </c>
      <c r="O21" s="2"/>
      <c r="P21" s="2"/>
    </row>
    <row r="22" spans="1:16" ht="15.75" customHeight="1" x14ac:dyDescent="0.2">
      <c r="A22" s="100"/>
      <c r="B22" s="101"/>
      <c r="C22" s="11" t="s">
        <v>51</v>
      </c>
      <c r="D22" s="112" t="s">
        <v>51</v>
      </c>
      <c r="E22" s="113"/>
      <c r="F22" s="114" t="s">
        <v>51</v>
      </c>
      <c r="G22" s="115"/>
      <c r="H22" s="114" t="s">
        <v>51</v>
      </c>
      <c r="I22" s="115"/>
      <c r="J22" s="2"/>
      <c r="K22" s="2">
        <v>68000</v>
      </c>
      <c r="L22" s="2">
        <f>K22/100*$M$18</f>
        <v>2108</v>
      </c>
      <c r="M22" s="12">
        <f>ROUND(L22*$N$39,0)</f>
        <v>63</v>
      </c>
      <c r="N22" s="12">
        <f>M22*12</f>
        <v>756</v>
      </c>
      <c r="O22" s="2"/>
      <c r="P22" s="2"/>
    </row>
    <row r="23" spans="1:16" ht="28.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2"/>
      <c r="K23" s="2">
        <v>88000</v>
      </c>
      <c r="L23" s="2">
        <f>K23/100*$M$18</f>
        <v>2728</v>
      </c>
      <c r="M23" s="12">
        <f>ROUND(L23*$N$39,0)</f>
        <v>82</v>
      </c>
      <c r="N23" s="12">
        <f>M23*12</f>
        <v>984</v>
      </c>
      <c r="O23" s="2"/>
      <c r="P23" s="2"/>
    </row>
    <row r="24" spans="1:16" ht="28.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2"/>
      <c r="K24" s="2">
        <v>128000</v>
      </c>
      <c r="L24" s="2">
        <f>K24/100*$M$18</f>
        <v>3968</v>
      </c>
      <c r="M24" s="12">
        <f>ROUND(L24*$N$39,0)</f>
        <v>119</v>
      </c>
      <c r="N24" s="12">
        <f>M24*12</f>
        <v>1428</v>
      </c>
      <c r="O24" s="2"/>
      <c r="P24" s="2"/>
    </row>
    <row r="25" spans="1:16" ht="28.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2"/>
      <c r="K25" s="2"/>
      <c r="L25" s="2"/>
      <c r="M25" s="12"/>
      <c r="N25" s="2"/>
      <c r="O25" s="2"/>
      <c r="P25" s="2"/>
    </row>
    <row r="26" spans="1:16" ht="28.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2"/>
      <c r="K26" s="2"/>
      <c r="L26" s="2"/>
      <c r="M26" s="12"/>
      <c r="N26" s="2"/>
      <c r="O26" s="2"/>
      <c r="P26" s="2"/>
    </row>
    <row r="27" spans="1:16" ht="28.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2"/>
      <c r="K27" s="2"/>
      <c r="L27" s="2"/>
      <c r="M27" s="12"/>
      <c r="N27" s="2"/>
      <c r="O27" s="2"/>
      <c r="P27" s="2"/>
    </row>
    <row r="28" spans="1:16" ht="28.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2"/>
      <c r="K28" s="2"/>
      <c r="L28" s="2"/>
      <c r="M28" s="12"/>
      <c r="N28" s="2"/>
      <c r="O28" s="2"/>
      <c r="P28" s="2"/>
    </row>
    <row r="29" spans="1:16" ht="28.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2"/>
      <c r="K29" s="2"/>
      <c r="L29" s="2"/>
      <c r="M29" s="12"/>
      <c r="N29" s="2"/>
      <c r="O29" s="2"/>
      <c r="P29" s="2"/>
    </row>
    <row r="30" spans="1:16" ht="28.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2"/>
      <c r="K30" s="2"/>
      <c r="L30" s="2"/>
      <c r="M30" s="12"/>
      <c r="N30" s="2"/>
      <c r="O30" s="2"/>
      <c r="P30" s="2"/>
    </row>
    <row r="31" spans="1:16" ht="17.2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2"/>
      <c r="K31" s="2"/>
      <c r="L31" s="2"/>
      <c r="M31" s="12"/>
      <c r="N31" s="2"/>
      <c r="O31" s="2"/>
      <c r="P31" s="2"/>
    </row>
    <row r="32" spans="1:16" ht="17.2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2"/>
      <c r="K32" s="2"/>
      <c r="L32" s="2"/>
      <c r="M32" s="12"/>
      <c r="N32" s="2"/>
      <c r="O32" s="2"/>
      <c r="P32" s="2"/>
    </row>
    <row r="33" spans="1:16" ht="17.2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2"/>
      <c r="K33" s="2"/>
      <c r="L33" s="2"/>
      <c r="M33" s="2"/>
      <c r="N33" s="2"/>
      <c r="O33" s="2"/>
      <c r="P33" s="2"/>
    </row>
    <row r="34" spans="1:16" ht="17.2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2"/>
      <c r="K34" s="2"/>
      <c r="L34" s="2"/>
      <c r="M34" s="12"/>
      <c r="N34" s="2"/>
      <c r="O34" s="2"/>
      <c r="P34" s="2"/>
    </row>
    <row r="35" spans="1:16" ht="28.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2"/>
      <c r="K35" s="2"/>
      <c r="L35" s="2"/>
      <c r="M35" s="2"/>
      <c r="N35" s="2"/>
      <c r="O35" s="2"/>
    </row>
    <row r="36" spans="1:16" ht="28.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2"/>
      <c r="K36" s="2"/>
      <c r="L36" s="2" t="s">
        <v>20</v>
      </c>
      <c r="M36" s="2"/>
      <c r="N36" s="2"/>
      <c r="O36" s="2"/>
    </row>
    <row r="37" spans="1:16" ht="28.5" customHeight="1" x14ac:dyDescent="0.2">
      <c r="J37" s="2"/>
      <c r="K37" s="2"/>
      <c r="L37" s="2"/>
      <c r="M37" s="2"/>
      <c r="N37" s="2"/>
      <c r="O37" s="2"/>
    </row>
    <row r="38" spans="1:16" ht="28.5" customHeight="1" x14ac:dyDescent="0.2">
      <c r="J38" s="2"/>
      <c r="K38" s="2"/>
      <c r="L38" s="2"/>
      <c r="M38" s="2"/>
      <c r="N38" s="2"/>
      <c r="O38" s="2"/>
    </row>
    <row r="39" spans="1:16" ht="28.5" customHeight="1" x14ac:dyDescent="0.2">
      <c r="A39" s="6"/>
      <c r="B39" s="6"/>
      <c r="J39" s="2"/>
      <c r="K39" s="2"/>
      <c r="L39" s="13">
        <v>13000</v>
      </c>
      <c r="M39" s="14">
        <f>'Абон. сопровожд.'!M37</f>
        <v>390</v>
      </c>
      <c r="N39" s="13">
        <f>M39/L39</f>
        <v>0.03</v>
      </c>
      <c r="O39" s="2"/>
    </row>
    <row r="40" spans="1:16" ht="28.5" customHeight="1" x14ac:dyDescent="0.2">
      <c r="A40" s="6"/>
      <c r="B40" s="6"/>
      <c r="J40" s="2"/>
      <c r="K40" s="2"/>
      <c r="L40" s="2" t="s">
        <v>21</v>
      </c>
      <c r="M40" s="2" t="s">
        <v>22</v>
      </c>
      <c r="N40" s="2" t="s">
        <v>23</v>
      </c>
      <c r="O40" s="2"/>
    </row>
    <row r="41" spans="1:16" ht="28.5" customHeight="1" x14ac:dyDescent="0.2">
      <c r="A41" s="6"/>
      <c r="B41" s="6"/>
      <c r="J41" s="2"/>
      <c r="K41" s="2"/>
      <c r="L41" s="2"/>
      <c r="M41" s="2"/>
      <c r="N41" s="2"/>
      <c r="O41" s="2"/>
    </row>
    <row r="42" spans="1:16" ht="28.5" customHeight="1" x14ac:dyDescent="0.2">
      <c r="A42" s="6"/>
      <c r="B42" s="6"/>
      <c r="J42" s="2"/>
      <c r="K42" s="2"/>
      <c r="L42" s="2"/>
      <c r="M42" s="2"/>
      <c r="N42" s="2"/>
      <c r="O42" s="2"/>
    </row>
    <row r="43" spans="1:16" ht="28.5" customHeight="1" x14ac:dyDescent="0.2">
      <c r="A43" s="6"/>
      <c r="B43" s="6"/>
      <c r="J43" s="2"/>
      <c r="K43" s="2"/>
      <c r="L43" s="2"/>
      <c r="M43" s="2"/>
      <c r="N43" s="2"/>
      <c r="O43" s="2"/>
    </row>
    <row r="44" spans="1:16" ht="28.5" customHeight="1" x14ac:dyDescent="0.2">
      <c r="A44" s="6"/>
      <c r="B44" s="6"/>
      <c r="J44" s="2"/>
      <c r="K44" s="2"/>
      <c r="L44" s="2"/>
      <c r="M44" s="2"/>
      <c r="N44" s="2"/>
      <c r="O44" s="2"/>
    </row>
    <row r="45" spans="1:16" ht="28.5" customHeight="1" x14ac:dyDescent="0.2">
      <c r="A45" s="137"/>
      <c r="B45" s="7"/>
      <c r="J45" s="2"/>
      <c r="K45" s="2"/>
      <c r="L45" s="2"/>
      <c r="M45" s="2"/>
      <c r="N45" s="2"/>
      <c r="O45" s="2"/>
    </row>
    <row r="46" spans="1:16" ht="28.5" customHeight="1" x14ac:dyDescent="0.2">
      <c r="J46" s="2"/>
      <c r="K46" s="2"/>
      <c r="L46" s="2"/>
      <c r="M46" s="2"/>
      <c r="N46" s="2"/>
      <c r="O46" s="2"/>
    </row>
  </sheetData>
  <mergeCells count="52">
    <mergeCell ref="A6:I6"/>
    <mergeCell ref="H11:I11"/>
    <mergeCell ref="H12:I12"/>
    <mergeCell ref="H13:I13"/>
    <mergeCell ref="H14:I14"/>
    <mergeCell ref="A7:I7"/>
    <mergeCell ref="H9:I10"/>
    <mergeCell ref="D9:E10"/>
    <mergeCell ref="F9:G10"/>
    <mergeCell ref="C9:C10"/>
    <mergeCell ref="A9:B10"/>
    <mergeCell ref="D11:E11"/>
    <mergeCell ref="D12:E12"/>
    <mergeCell ref="D13:E13"/>
    <mergeCell ref="D14:E14"/>
    <mergeCell ref="A2:I2"/>
    <mergeCell ref="A3:I3"/>
    <mergeCell ref="A4:I4"/>
    <mergeCell ref="H20:I20"/>
    <mergeCell ref="H21:I21"/>
    <mergeCell ref="D15:E15"/>
    <mergeCell ref="F17:G18"/>
    <mergeCell ref="H17:I18"/>
    <mergeCell ref="D16:E16"/>
    <mergeCell ref="F16:G16"/>
    <mergeCell ref="H16:I16"/>
    <mergeCell ref="D19:E19"/>
    <mergeCell ref="F19:G19"/>
    <mergeCell ref="H19:I19"/>
    <mergeCell ref="D20:E20"/>
    <mergeCell ref="F15:G15"/>
    <mergeCell ref="H15:I15"/>
    <mergeCell ref="F11:G11"/>
    <mergeCell ref="F12:G12"/>
    <mergeCell ref="F13:G13"/>
    <mergeCell ref="F14:G14"/>
    <mergeCell ref="C17:C18"/>
    <mergeCell ref="F20:G20"/>
    <mergeCell ref="F21:G21"/>
    <mergeCell ref="F22:G22"/>
    <mergeCell ref="D21:E21"/>
    <mergeCell ref="D22:E22"/>
    <mergeCell ref="D17:E18"/>
    <mergeCell ref="A11:B11"/>
    <mergeCell ref="A12:B12"/>
    <mergeCell ref="A13:B13"/>
    <mergeCell ref="A14:B14"/>
    <mergeCell ref="A17:B18"/>
    <mergeCell ref="A15:B15"/>
    <mergeCell ref="A16:B16"/>
    <mergeCell ref="H22:I22"/>
    <mergeCell ref="A19:B22"/>
  </mergeCells>
  <phoneticPr fontId="1" type="noConversion"/>
  <printOptions horizontalCentered="1"/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Баннеры</vt:lpstr>
      <vt:lpstr>Статьи</vt:lpstr>
      <vt:lpstr>Абон. сопровожд.</vt:lpstr>
      <vt:lpstr>PR-обслуживание</vt:lpstr>
      <vt:lpstr>'PR-обслуживание'!Область_печати</vt:lpstr>
      <vt:lpstr>'Абон. сопровожд.'!Область_печати</vt:lpstr>
      <vt:lpstr>Баннеры!Область_печати</vt:lpstr>
      <vt:lpstr>Статьи!Область_печати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PKS</dc:creator>
  <cp:lastModifiedBy>Наталья Н. Чернушевич</cp:lastModifiedBy>
  <cp:lastPrinted>2019-01-22T11:38:09Z</cp:lastPrinted>
  <dcterms:created xsi:type="dcterms:W3CDTF">2018-03-22T07:57:11Z</dcterms:created>
  <dcterms:modified xsi:type="dcterms:W3CDTF">2019-01-22T13:22:45Z</dcterms:modified>
</cp:coreProperties>
</file>